
<file path=[Content_Types].xml><?xml version="1.0" encoding="utf-8"?>
<Types xmlns="http://schemas.openxmlformats.org/package/2006/content-types">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gif" ContentType="image/gif"/>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20" yWindow="105" windowWidth="24915" windowHeight="12090" activeTab="2"/>
  </bookViews>
  <sheets>
    <sheet name="Forord" sheetId="7" r:id="rId1"/>
    <sheet name="Basturma" sheetId="1" r:id="rId2"/>
    <sheet name="Pancetta" sheetId="2" r:id="rId3"/>
    <sheet name="Skinke" sheetId="3" r:id="rId4"/>
    <sheet name="Ribben" sheetId="5" r:id="rId5"/>
    <sheet name="Bacon" sheetId="6" r:id="rId6"/>
    <sheet name="Fjerkræ" sheetId="9" r:id="rId7"/>
    <sheet name="Fisk" sheetId="10" r:id="rId8"/>
    <sheet name="Tunge" sheetId="11" r:id="rId9"/>
    <sheet name="Hamburgerryg" sheetId="13" r:id="rId10"/>
    <sheet name="Pastrami" sheetId="14" r:id="rId11"/>
    <sheet name="Salt DK" sheetId="4" r:id="rId12"/>
    <sheet name="Ligevægt" sheetId="8" r:id="rId13"/>
    <sheet name="Equilibrium" sheetId="12" r:id="rId14"/>
  </sheets>
  <definedNames>
    <definedName name="_xlnm.Print_Area" localSheetId="5">Bacon!$B$1:$P$18</definedName>
    <definedName name="_xlnm.Print_Area" localSheetId="1">Basturma!$A$1:$P$18</definedName>
    <definedName name="_xlnm.Print_Area" localSheetId="7">Fisk!$B$1:$P$17</definedName>
    <definedName name="_xlnm.Print_Area" localSheetId="6">Fjerkræ!$B$1:$P$18</definedName>
    <definedName name="_xlnm.Print_Area" localSheetId="9">Hamburgerryg!$B$1:$P$18</definedName>
    <definedName name="_xlnm.Print_Area" localSheetId="2">Pancetta!$A$1:$P$18</definedName>
    <definedName name="_xlnm.Print_Area" localSheetId="10">Pastrami!$A$1:$P$18</definedName>
    <definedName name="_xlnm.Print_Area" localSheetId="4">Ribben!$B$1:$P$18</definedName>
    <definedName name="_xlnm.Print_Area" localSheetId="3">Skinke!$B$1:$P$18</definedName>
    <definedName name="_xlnm.Print_Area" localSheetId="8">Tunge!$B$1:$P$18</definedName>
  </definedNames>
  <calcPr calcId="125725"/>
</workbook>
</file>

<file path=xl/calcChain.xml><?xml version="1.0" encoding="utf-8"?>
<calcChain xmlns="http://schemas.openxmlformats.org/spreadsheetml/2006/main">
  <c r="C18" i="9"/>
  <c r="G8" s="1"/>
  <c r="M199" i="4"/>
  <c r="I2" i="14" s="1"/>
  <c r="C200" i="4"/>
  <c r="B200"/>
  <c r="G9" i="9" l="1"/>
  <c r="I1" i="14"/>
  <c r="E16"/>
  <c r="F16" s="1"/>
  <c r="E15"/>
  <c r="F15" s="1"/>
  <c r="E14"/>
  <c r="F14" s="1"/>
  <c r="E13"/>
  <c r="F13" s="1"/>
  <c r="E12"/>
  <c r="F12" s="1"/>
  <c r="E11"/>
  <c r="F11" s="1"/>
  <c r="E10"/>
  <c r="F10" s="1"/>
  <c r="E9"/>
  <c r="F9" s="1"/>
  <c r="E8"/>
  <c r="F8" s="1"/>
  <c r="E7"/>
  <c r="F7" s="1"/>
  <c r="E6"/>
  <c r="F6" s="1"/>
  <c r="E5"/>
  <c r="E4"/>
  <c r="F4" s="1"/>
  <c r="H3"/>
  <c r="H53" i="6"/>
  <c r="F55"/>
  <c r="D52"/>
  <c r="F54"/>
  <c r="F53"/>
  <c r="J50"/>
  <c r="J49"/>
  <c r="J48"/>
  <c r="G51"/>
  <c r="F51"/>
  <c r="F5" i="14" l="1"/>
  <c r="F201" i="4" s="1"/>
  <c r="H201" s="1"/>
  <c r="L201" s="1"/>
  <c r="M200" s="1"/>
  <c r="C18" i="14"/>
  <c r="G10"/>
  <c r="G11" s="1"/>
  <c r="H54" i="6"/>
  <c r="E14"/>
  <c r="F14" s="1"/>
  <c r="E13"/>
  <c r="E12"/>
  <c r="G10" i="1"/>
  <c r="G10" i="2"/>
  <c r="G10" i="3"/>
  <c r="G10" i="5"/>
  <c r="M178" i="4"/>
  <c r="I2" i="13" s="1"/>
  <c r="C179" i="4"/>
  <c r="B179"/>
  <c r="E13" i="13"/>
  <c r="F13" s="1"/>
  <c r="E12"/>
  <c r="F12" s="1"/>
  <c r="E11"/>
  <c r="F11" s="1"/>
  <c r="E10"/>
  <c r="F10" s="1"/>
  <c r="E9"/>
  <c r="F9" s="1"/>
  <c r="E8"/>
  <c r="F8" s="1"/>
  <c r="E7"/>
  <c r="F7" s="1"/>
  <c r="E6"/>
  <c r="F6" s="1"/>
  <c r="E5"/>
  <c r="E4"/>
  <c r="F4" s="1"/>
  <c r="H3"/>
  <c r="G10" s="1"/>
  <c r="E13" i="11"/>
  <c r="F13" s="1"/>
  <c r="E12"/>
  <c r="F12" s="1"/>
  <c r="B31" i="12"/>
  <c r="E37"/>
  <c r="U30"/>
  <c r="S30"/>
  <c r="T30" s="1"/>
  <c r="N30"/>
  <c r="M30"/>
  <c r="O30" s="1"/>
  <c r="U29"/>
  <c r="T29"/>
  <c r="S29"/>
  <c r="O29"/>
  <c r="N29"/>
  <c r="M29"/>
  <c r="U28"/>
  <c r="T28"/>
  <c r="S28"/>
  <c r="N28"/>
  <c r="M28"/>
  <c r="O28" s="1"/>
  <c r="U27"/>
  <c r="T27"/>
  <c r="S27"/>
  <c r="O27"/>
  <c r="N27"/>
  <c r="M27"/>
  <c r="U26"/>
  <c r="T26"/>
  <c r="S26"/>
  <c r="N26"/>
  <c r="M26"/>
  <c r="O26" s="1"/>
  <c r="U25"/>
  <c r="T25"/>
  <c r="S25"/>
  <c r="O25"/>
  <c r="N25"/>
  <c r="M25"/>
  <c r="U24"/>
  <c r="T24"/>
  <c r="S24"/>
  <c r="N24"/>
  <c r="M24"/>
  <c r="O24" s="1"/>
  <c r="U23"/>
  <c r="T23"/>
  <c r="S23"/>
  <c r="O23"/>
  <c r="N23"/>
  <c r="M23"/>
  <c r="U22"/>
  <c r="T22"/>
  <c r="S22"/>
  <c r="N22"/>
  <c r="M22"/>
  <c r="O22" s="1"/>
  <c r="U21"/>
  <c r="T21"/>
  <c r="S21"/>
  <c r="O21"/>
  <c r="N21"/>
  <c r="M21"/>
  <c r="G18"/>
  <c r="H20" s="1"/>
  <c r="E18"/>
  <c r="F20" s="1"/>
  <c r="U15"/>
  <c r="T15"/>
  <c r="S15"/>
  <c r="M15"/>
  <c r="N15" s="1"/>
  <c r="S14"/>
  <c r="T14" s="1"/>
  <c r="O14"/>
  <c r="M14"/>
  <c r="N14" s="1"/>
  <c r="U13"/>
  <c r="T13"/>
  <c r="S13"/>
  <c r="M13"/>
  <c r="N13" s="1"/>
  <c r="S12"/>
  <c r="T12" s="1"/>
  <c r="O12"/>
  <c r="N12"/>
  <c r="M12"/>
  <c r="U11"/>
  <c r="T11"/>
  <c r="S11"/>
  <c r="M11"/>
  <c r="N11" s="1"/>
  <c r="S10"/>
  <c r="T10" s="1"/>
  <c r="O10"/>
  <c r="N10"/>
  <c r="M10"/>
  <c r="U9"/>
  <c r="T9"/>
  <c r="S9"/>
  <c r="M9"/>
  <c r="N9" s="1"/>
  <c r="S8"/>
  <c r="T8" s="1"/>
  <c r="O8"/>
  <c r="N8"/>
  <c r="M8"/>
  <c r="U7"/>
  <c r="T7"/>
  <c r="S7"/>
  <c r="M7"/>
  <c r="N7" s="1"/>
  <c r="S6"/>
  <c r="T6" s="1"/>
  <c r="O6"/>
  <c r="N6"/>
  <c r="M6"/>
  <c r="F6" i="1"/>
  <c r="F4" i="5"/>
  <c r="F6" i="9"/>
  <c r="M157" i="4"/>
  <c r="I1" i="11" s="1"/>
  <c r="C158" i="4"/>
  <c r="B158"/>
  <c r="E11" i="11"/>
  <c r="F11" s="1"/>
  <c r="E10"/>
  <c r="F10" s="1"/>
  <c r="E9"/>
  <c r="F9" s="1"/>
  <c r="E8"/>
  <c r="F8" s="1"/>
  <c r="E7"/>
  <c r="F7" s="1"/>
  <c r="E6"/>
  <c r="F6" s="1"/>
  <c r="E5"/>
  <c r="F5" s="1"/>
  <c r="E4"/>
  <c r="H3"/>
  <c r="G10" s="1"/>
  <c r="D35" i="10"/>
  <c r="D37" s="1"/>
  <c r="E6"/>
  <c r="F6" s="1"/>
  <c r="D31"/>
  <c r="E18"/>
  <c r="C18"/>
  <c r="G8" s="1"/>
  <c r="B16"/>
  <c r="B4"/>
  <c r="B5" s="1"/>
  <c r="G13"/>
  <c r="G12"/>
  <c r="B15"/>
  <c r="B138" i="4"/>
  <c r="C137"/>
  <c r="B137"/>
  <c r="E6" i="9"/>
  <c r="B15"/>
  <c r="M115" i="4"/>
  <c r="I2" i="9" s="1"/>
  <c r="C116" i="4"/>
  <c r="B116"/>
  <c r="E37" i="8"/>
  <c r="B31" s="1"/>
  <c r="U30"/>
  <c r="T30"/>
  <c r="S30"/>
  <c r="M30"/>
  <c r="N30" s="1"/>
  <c r="U29"/>
  <c r="T29"/>
  <c r="S29"/>
  <c r="N29"/>
  <c r="M29"/>
  <c r="O29" s="1"/>
  <c r="U28"/>
  <c r="T28"/>
  <c r="S28"/>
  <c r="O28"/>
  <c r="N28"/>
  <c r="M28"/>
  <c r="U27"/>
  <c r="T27"/>
  <c r="S27"/>
  <c r="N27"/>
  <c r="M27"/>
  <c r="O27" s="1"/>
  <c r="U26"/>
  <c r="T26"/>
  <c r="S26"/>
  <c r="O26"/>
  <c r="N26"/>
  <c r="M26"/>
  <c r="U25"/>
  <c r="T25"/>
  <c r="S25"/>
  <c r="N25"/>
  <c r="M25"/>
  <c r="O25" s="1"/>
  <c r="U24"/>
  <c r="T24"/>
  <c r="S24"/>
  <c r="O24"/>
  <c r="N24"/>
  <c r="M24"/>
  <c r="U23"/>
  <c r="T23"/>
  <c r="S23"/>
  <c r="M23"/>
  <c r="O23" s="1"/>
  <c r="U22"/>
  <c r="T22"/>
  <c r="S22"/>
  <c r="M22"/>
  <c r="N22" s="1"/>
  <c r="U21"/>
  <c r="T21"/>
  <c r="S21"/>
  <c r="N21"/>
  <c r="M21"/>
  <c r="O21" s="1"/>
  <c r="G18"/>
  <c r="H20" s="1"/>
  <c r="E18"/>
  <c r="F20" s="1"/>
  <c r="U15"/>
  <c r="T15"/>
  <c r="S15"/>
  <c r="O15"/>
  <c r="N15"/>
  <c r="M15"/>
  <c r="U14"/>
  <c r="T14"/>
  <c r="S14"/>
  <c r="O14"/>
  <c r="M14"/>
  <c r="N14" s="1"/>
  <c r="U13"/>
  <c r="T13"/>
  <c r="S13"/>
  <c r="O13"/>
  <c r="N13"/>
  <c r="M13"/>
  <c r="U12"/>
  <c r="T12"/>
  <c r="S12"/>
  <c r="O12"/>
  <c r="N12"/>
  <c r="M12"/>
  <c r="U11"/>
  <c r="T11"/>
  <c r="S11"/>
  <c r="O11"/>
  <c r="N11"/>
  <c r="M11"/>
  <c r="U10"/>
  <c r="T10"/>
  <c r="S10"/>
  <c r="O10"/>
  <c r="N10"/>
  <c r="M10"/>
  <c r="U9"/>
  <c r="T9"/>
  <c r="S9"/>
  <c r="O9"/>
  <c r="N9"/>
  <c r="M9"/>
  <c r="U8"/>
  <c r="T8"/>
  <c r="S8"/>
  <c r="O8"/>
  <c r="N8"/>
  <c r="M8"/>
  <c r="U7"/>
  <c r="T7"/>
  <c r="S7"/>
  <c r="O7"/>
  <c r="N7"/>
  <c r="M7"/>
  <c r="U6"/>
  <c r="T6"/>
  <c r="S6"/>
  <c r="O6"/>
  <c r="N6"/>
  <c r="M6"/>
  <c r="F17" i="14" l="1"/>
  <c r="G9"/>
  <c r="G8"/>
  <c r="E17"/>
  <c r="F5" i="13"/>
  <c r="F180" i="4" s="1"/>
  <c r="H180" s="1"/>
  <c r="C18" i="13"/>
  <c r="I1"/>
  <c r="F4" i="11"/>
  <c r="E17" s="1"/>
  <c r="C18"/>
  <c r="B217" i="4"/>
  <c r="G13" i="14" s="1"/>
  <c r="B216" i="4"/>
  <c r="G12" i="14" s="1"/>
  <c r="G2"/>
  <c r="B17"/>
  <c r="G11" i="13"/>
  <c r="I2" i="11"/>
  <c r="U14" i="12"/>
  <c r="U6"/>
  <c r="U8"/>
  <c r="U10"/>
  <c r="U12"/>
  <c r="O7"/>
  <c r="O9"/>
  <c r="O11"/>
  <c r="O13"/>
  <c r="O15"/>
  <c r="F159" i="4"/>
  <c r="H159" s="1"/>
  <c r="L159" s="1"/>
  <c r="G11" i="11"/>
  <c r="I1" i="9"/>
  <c r="F138" i="4"/>
  <c r="H138" s="1"/>
  <c r="L138" s="1"/>
  <c r="H1" i="10"/>
  <c r="E5"/>
  <c r="F5" s="1"/>
  <c r="E4"/>
  <c r="F4" s="1"/>
  <c r="B153" i="4"/>
  <c r="B154"/>
  <c r="E7" i="10"/>
  <c r="F7" s="1"/>
  <c r="E8"/>
  <c r="F8" s="1"/>
  <c r="E5" i="9"/>
  <c r="E9"/>
  <c r="F9" s="1"/>
  <c r="E12"/>
  <c r="F12" s="1"/>
  <c r="E10"/>
  <c r="F10" s="1"/>
  <c r="E4"/>
  <c r="F4" s="1"/>
  <c r="E8"/>
  <c r="F8" s="1"/>
  <c r="E13"/>
  <c r="F13" s="1"/>
  <c r="E11"/>
  <c r="F11" s="1"/>
  <c r="H3"/>
  <c r="G10" s="1"/>
  <c r="E7"/>
  <c r="F7" s="1"/>
  <c r="N23" i="8"/>
  <c r="O22"/>
  <c r="O30"/>
  <c r="E17" i="13" l="1"/>
  <c r="G8"/>
  <c r="G9"/>
  <c r="F17"/>
  <c r="F17" i="11"/>
  <c r="B17" s="1"/>
  <c r="G8"/>
  <c r="G9"/>
  <c r="L180" i="4"/>
  <c r="M179" s="1"/>
  <c r="F117"/>
  <c r="F5" i="9"/>
  <c r="F17" s="1"/>
  <c r="M158" i="4"/>
  <c r="G10" i="10"/>
  <c r="G11" s="1"/>
  <c r="G11" i="9"/>
  <c r="E17" i="10"/>
  <c r="M94" i="4"/>
  <c r="C95"/>
  <c r="B95"/>
  <c r="F13" i="6"/>
  <c r="F12"/>
  <c r="E11"/>
  <c r="F11" s="1"/>
  <c r="E10"/>
  <c r="F10" s="1"/>
  <c r="E9"/>
  <c r="F9" s="1"/>
  <c r="E8"/>
  <c r="F8" s="1"/>
  <c r="E7"/>
  <c r="F7" s="1"/>
  <c r="E6"/>
  <c r="F6" s="1"/>
  <c r="E5"/>
  <c r="F5" s="1"/>
  <c r="E4"/>
  <c r="C18" s="1"/>
  <c r="H3"/>
  <c r="G10" s="1"/>
  <c r="M73" i="4"/>
  <c r="C74"/>
  <c r="B74"/>
  <c r="B17" i="13" l="1"/>
  <c r="F4" i="6"/>
  <c r="E17" s="1"/>
  <c r="H117" i="4"/>
  <c r="L117" s="1"/>
  <c r="M116" s="1"/>
  <c r="G2" i="9" s="1"/>
  <c r="B196" i="4"/>
  <c r="G13" i="13" s="1"/>
  <c r="G2"/>
  <c r="B195" i="4"/>
  <c r="G12" i="13" s="1"/>
  <c r="E17" i="9"/>
  <c r="B17" s="1"/>
  <c r="B174" i="4"/>
  <c r="G12" i="11" s="1"/>
  <c r="G2"/>
  <c r="B175" i="4"/>
  <c r="I1" i="6"/>
  <c r="F17" i="10"/>
  <c r="B17" s="1"/>
  <c r="G9"/>
  <c r="G11" i="6"/>
  <c r="I2"/>
  <c r="I1" i="5"/>
  <c r="I2"/>
  <c r="F96" i="4"/>
  <c r="G9" i="6" l="1"/>
  <c r="G8"/>
  <c r="F17"/>
  <c r="D47" s="1"/>
  <c r="B133" i="4"/>
  <c r="G13" i="9" s="1"/>
  <c r="B132" i="4"/>
  <c r="G12" i="9" s="1"/>
  <c r="H96" i="4"/>
  <c r="L96" s="1"/>
  <c r="M95" s="1"/>
  <c r="B111" s="1"/>
  <c r="B17" i="6" l="1"/>
  <c r="G12"/>
  <c r="G2"/>
  <c r="B112" i="4"/>
  <c r="E14" i="5"/>
  <c r="F14" s="1"/>
  <c r="E13"/>
  <c r="F13" s="1"/>
  <c r="F12"/>
  <c r="E12"/>
  <c r="E11"/>
  <c r="F11" s="1"/>
  <c r="F10"/>
  <c r="E10"/>
  <c r="E9"/>
  <c r="F9" s="1"/>
  <c r="F8"/>
  <c r="E8"/>
  <c r="E7"/>
  <c r="F7" s="1"/>
  <c r="E6"/>
  <c r="F6" s="1"/>
  <c r="E5"/>
  <c r="E4"/>
  <c r="H3"/>
  <c r="G11" s="1"/>
  <c r="E5" i="1"/>
  <c r="E6"/>
  <c r="E4"/>
  <c r="F4" s="1"/>
  <c r="M10" i="4"/>
  <c r="I1" i="1" s="1"/>
  <c r="C11" i="4"/>
  <c r="B11"/>
  <c r="F12" s="1"/>
  <c r="H12" s="1"/>
  <c r="M31"/>
  <c r="C32"/>
  <c r="B32"/>
  <c r="E5" i="2"/>
  <c r="M52" i="4"/>
  <c r="E4" i="3"/>
  <c r="F4" s="1"/>
  <c r="C53" i="4"/>
  <c r="B53"/>
  <c r="E11" i="3"/>
  <c r="F11" s="1"/>
  <c r="E16" i="1"/>
  <c r="F16" s="1"/>
  <c r="E16" i="3"/>
  <c r="F16" s="1"/>
  <c r="E15" i="2"/>
  <c r="F15" s="1"/>
  <c r="E16"/>
  <c r="F16" s="1"/>
  <c r="E14"/>
  <c r="F14" s="1"/>
  <c r="E13"/>
  <c r="F13" s="1"/>
  <c r="E12"/>
  <c r="F12" s="1"/>
  <c r="E11"/>
  <c r="F11" s="1"/>
  <c r="E10"/>
  <c r="F10" s="1"/>
  <c r="E9"/>
  <c r="F9" s="1"/>
  <c r="E8"/>
  <c r="F8" s="1"/>
  <c r="E7"/>
  <c r="F7" s="1"/>
  <c r="E6"/>
  <c r="F6" s="1"/>
  <c r="E4"/>
  <c r="F4" s="1"/>
  <c r="H3"/>
  <c r="G11" s="1"/>
  <c r="H3" i="3"/>
  <c r="G11" s="1"/>
  <c r="H3" i="1"/>
  <c r="G11" s="1"/>
  <c r="E15"/>
  <c r="F15" s="1"/>
  <c r="E14"/>
  <c r="F14" s="1"/>
  <c r="E13"/>
  <c r="F13" s="1"/>
  <c r="E12"/>
  <c r="F12" s="1"/>
  <c r="E11"/>
  <c r="F11" s="1"/>
  <c r="E10"/>
  <c r="F10" s="1"/>
  <c r="E7"/>
  <c r="F7" s="1"/>
  <c r="E9"/>
  <c r="F9" s="1"/>
  <c r="E8"/>
  <c r="F8" s="1"/>
  <c r="E15" i="3"/>
  <c r="F15" s="1"/>
  <c r="E14"/>
  <c r="F14" s="1"/>
  <c r="E13"/>
  <c r="F13" s="1"/>
  <c r="E12"/>
  <c r="F12" s="1"/>
  <c r="E10"/>
  <c r="F10" s="1"/>
  <c r="E9"/>
  <c r="F9" s="1"/>
  <c r="E8"/>
  <c r="F8" s="1"/>
  <c r="E7"/>
  <c r="F7" s="1"/>
  <c r="E6"/>
  <c r="F6" s="1"/>
  <c r="E5"/>
  <c r="F5" i="5" l="1"/>
  <c r="F17" s="1"/>
  <c r="C18"/>
  <c r="F5" i="3"/>
  <c r="C18"/>
  <c r="F5" i="2"/>
  <c r="F17" s="1"/>
  <c r="C18"/>
  <c r="F5" i="1"/>
  <c r="F17" s="1"/>
  <c r="C18"/>
  <c r="I1" i="2"/>
  <c r="G13" i="6"/>
  <c r="G13" i="11"/>
  <c r="F54" i="4"/>
  <c r="H54" s="1"/>
  <c r="F33"/>
  <c r="I2" i="1"/>
  <c r="I1" i="3"/>
  <c r="F75" i="4"/>
  <c r="H75" s="1"/>
  <c r="I2" i="2"/>
  <c r="L12" i="4"/>
  <c r="I2" i="3"/>
  <c r="G9" i="5" l="1"/>
  <c r="G8"/>
  <c r="E17"/>
  <c r="G8" i="3"/>
  <c r="G9"/>
  <c r="G8" i="2"/>
  <c r="G9"/>
  <c r="G8" i="1"/>
  <c r="G9"/>
  <c r="H33" i="4"/>
  <c r="L33" s="1"/>
  <c r="M32" s="1"/>
  <c r="L75"/>
  <c r="M74" s="1"/>
  <c r="F17" i="3"/>
  <c r="E17"/>
  <c r="E17" i="2"/>
  <c r="B17" s="1"/>
  <c r="E17" i="1"/>
  <c r="B17" s="1"/>
  <c r="M11" i="4"/>
  <c r="G2" i="2" l="1"/>
  <c r="B17" i="3"/>
  <c r="B91" i="4"/>
  <c r="G13" i="5" s="1"/>
  <c r="G2"/>
  <c r="B90" i="4"/>
  <c r="G12" i="5" s="1"/>
  <c r="L54" i="4"/>
  <c r="M53" s="1"/>
  <c r="G2" i="3" s="1"/>
  <c r="G2" i="1"/>
  <c r="B17" i="5"/>
  <c r="B28" i="4"/>
  <c r="G13" i="1" s="1"/>
  <c r="B27" i="4"/>
  <c r="G12" i="1" s="1"/>
  <c r="B48" i="4"/>
  <c r="G12" i="2" s="1"/>
  <c r="B49" i="4"/>
  <c r="G13" i="2" s="1"/>
  <c r="B69" i="4" l="1"/>
  <c r="G12" i="3" s="1"/>
  <c r="B70" i="4"/>
  <c r="G13" i="3" s="1"/>
  <c r="J47" i="6"/>
  <c r="J51"/>
  <c r="D48" s="1"/>
  <c r="H51"/>
  <c r="I48" l="1"/>
  <c r="D50"/>
  <c r="I50"/>
  <c r="I47"/>
  <c r="I49"/>
  <c r="I51" l="1"/>
</calcChain>
</file>

<file path=xl/sharedStrings.xml><?xml version="1.0" encoding="utf-8"?>
<sst xmlns="http://schemas.openxmlformats.org/spreadsheetml/2006/main" count="1537" uniqueCount="666">
  <si>
    <t>Juniper, crushed</t>
  </si>
  <si>
    <t>Coriander, crushed</t>
  </si>
  <si>
    <t>Allspice</t>
  </si>
  <si>
    <t>Brown Farin</t>
  </si>
  <si>
    <t>Sodium ascorbate E301</t>
  </si>
  <si>
    <t>gram</t>
  </si>
  <si>
    <t>Krydderier</t>
  </si>
  <si>
    <t>Enebær, knust</t>
  </si>
  <si>
    <t>Koriander, knust</t>
  </si>
  <si>
    <t>Allehånde</t>
  </si>
  <si>
    <t>Brun Farin</t>
  </si>
  <si>
    <t>Natriumaskorbat E301</t>
  </si>
  <si>
    <t>Cumin, powder</t>
  </si>
  <si>
    <t>Spidskommen, pulver</t>
  </si>
  <si>
    <t>Til 1 kg udbenet svinekød fra skinken bruges følgende:</t>
  </si>
  <si>
    <t>Spices</t>
  </si>
  <si>
    <t>For 1 kg of boned pork from the ham, use the following:</t>
  </si>
  <si>
    <t xml:space="preserve"> %</t>
  </si>
  <si>
    <t>walter</t>
  </si>
  <si>
    <t>Reg Nr. 1400</t>
  </si>
  <si>
    <t>Antal gram af salt, sukker og krydderier rundet op</t>
  </si>
  <si>
    <t>Number of grams of salt, sugar and spices rounded up</t>
  </si>
  <si>
    <t>Til 1 kg Basturma oksefilet bruges følgende:</t>
  </si>
  <si>
    <t>For 1 kg Basturma beef fillet the following is used:</t>
  </si>
  <si>
    <t>Bukkehornspulver</t>
  </si>
  <si>
    <t>Ungarsk paprika, sød</t>
  </si>
  <si>
    <t>Cayenne peber, hot</t>
  </si>
  <si>
    <t>How to make Basturma - Bing video</t>
  </si>
  <si>
    <t>BASTURMA PASTIRMA - Bing video</t>
  </si>
  <si>
    <t>Buckhorn powder</t>
  </si>
  <si>
    <t>Hungarian sweet pepper</t>
  </si>
  <si>
    <t>Salt, fint</t>
  </si>
  <si>
    <t>Salt, fine</t>
  </si>
  <si>
    <t>Black pepper powder</t>
  </si>
  <si>
    <t>Sort peber, pulver</t>
  </si>
  <si>
    <t>Cumin powder</t>
  </si>
  <si>
    <t>Cayenne pepper, hot</t>
  </si>
  <si>
    <t>Hvidløgs pulver / granulat</t>
  </si>
  <si>
    <t xml:space="preserve">Garlic powder / granules </t>
  </si>
  <si>
    <t>Rød peber pasta</t>
  </si>
  <si>
    <t>Red pepper paste</t>
  </si>
  <si>
    <t>Kampot sort peber, knust</t>
  </si>
  <si>
    <t>Kampot black pepper, crused</t>
  </si>
  <si>
    <t>Sennepsfrø gule, knust</t>
  </si>
  <si>
    <t>Mustard seeds yellow, crushed</t>
  </si>
  <si>
    <t>Vægt tab er fint -Weight loss is fine</t>
  </si>
  <si>
    <t>Vægt tab er for lidt -Weight loss is too little</t>
  </si>
  <si>
    <t>Vægt tab er for meget -Weight loss is too much</t>
  </si>
  <si>
    <t>0 til 30%</t>
  </si>
  <si>
    <t>30 til 40%</t>
  </si>
  <si>
    <t>40 til 100%</t>
  </si>
  <si>
    <t>For lidt</t>
  </si>
  <si>
    <t>Tilpas</t>
  </si>
  <si>
    <t>For meget</t>
  </si>
  <si>
    <t>kg - kød før - meat before</t>
  </si>
  <si>
    <t>kg - kød efter meat after</t>
  </si>
  <si>
    <t>Vægttab bør ligge mellem 30% og 35% for god holdbarhed</t>
  </si>
  <si>
    <t>Weight loss should be between 30% and 35% for good durability</t>
  </si>
  <si>
    <t>30 til 35%</t>
  </si>
  <si>
    <t>35 til 100%</t>
  </si>
  <si>
    <t>Vægttab efter tilberedning - Weight loss after cooking</t>
  </si>
  <si>
    <t>Muskatnød, pulver</t>
  </si>
  <si>
    <t>Nutmeg, powder</t>
  </si>
  <si>
    <t>Laurbærblade, fint klippet</t>
  </si>
  <si>
    <t>Bay leaves, finely cut</t>
  </si>
  <si>
    <t>1. gangs RUB</t>
  </si>
  <si>
    <t>2. gangs RUB</t>
  </si>
  <si>
    <t>Til 1 kg Slag af gris bruges følgende:</t>
  </si>
  <si>
    <t>For 1 kg Pork Belly the following is used:</t>
  </si>
  <si>
    <t>Brugsanvisning - Instructions for use</t>
  </si>
  <si>
    <t>Regnearket er Password beskyttet - The spreadsheet is Password protected.</t>
  </si>
  <si>
    <t>God holdbarhed - Good durability</t>
  </si>
  <si>
    <t>Dårlig holdbarged - Poor durability</t>
  </si>
  <si>
    <t>For stort vægttab - Excessive weight loss</t>
  </si>
  <si>
    <t>Indsæt kg kød i E1 før tilberedning - Insert kg of meat in E1 before cooking</t>
  </si>
  <si>
    <t>Indsæt kg kød i E2 efter tilberedning - Insert kg of meat in E2 after cooking</t>
  </si>
  <si>
    <r>
      <t xml:space="preserve">Udarbejdet af Jørgen Walter </t>
    </r>
    <r>
      <rPr>
        <b/>
        <sz val="16"/>
        <color indexed="8"/>
        <rFont val="Calibri"/>
        <family val="2"/>
      </rPr>
      <t>©</t>
    </r>
  </si>
  <si>
    <t xml:space="preserve">www.walter-lystfisker.dk </t>
  </si>
  <si>
    <t>COPYRIGHT © 2014</t>
  </si>
  <si>
    <t>Varmt vand (ca.)</t>
  </si>
  <si>
    <t>Hot water (approx.)</t>
  </si>
  <si>
    <t>Krydderier gram</t>
  </si>
  <si>
    <t>Sukker og salt gram</t>
  </si>
  <si>
    <t>Cayenne peber hot, pulver</t>
  </si>
  <si>
    <t>Cayenne pepper powder, hot</t>
  </si>
  <si>
    <t>mg</t>
  </si>
  <si>
    <t>mg/kg kød</t>
  </si>
  <si>
    <t>Tilladte mængder af Nitrit total tilsat i produktionen per kg kød</t>
  </si>
  <si>
    <t>Tilladte maksimumrestmængde af Nitrit total i slutningen af produktionen</t>
  </si>
  <si>
    <t>mg/kg</t>
  </si>
  <si>
    <r>
      <t>Danmark har en lavere grænse for tilsætningsstoffer i fødevarer end resten af EU landene. Tilsætningsstofferne er E249 Kaliumnitrit KNO</t>
    </r>
    <r>
      <rPr>
        <sz val="14"/>
        <color theme="1"/>
        <rFont val="Calibri"/>
        <family val="2"/>
      </rPr>
      <t>ȝ</t>
    </r>
    <r>
      <rPr>
        <sz val="14"/>
        <color theme="1"/>
        <rFont val="Calibri"/>
        <family val="2"/>
        <scheme val="minor"/>
      </rPr>
      <t xml:space="preserve"> og E250 Natriumnitrit NaNO</t>
    </r>
    <r>
      <rPr>
        <sz val="14"/>
        <color theme="1"/>
        <rFont val="Calibri"/>
        <family val="2"/>
      </rPr>
      <t>₂ til kødproduktion.</t>
    </r>
  </si>
  <si>
    <t>Der er fastsat nogle grænseværdier for den totale mængde af de to tilsætningsstoffer, der må være i de forskellige produkter. Det er dog hovedsageligt kun Natriumnitrit der bruges i Danmark.</t>
  </si>
  <si>
    <t>Begrundelsen for at tilsætte Nitrit er, at forlænge holdbarheden af kødet og at kødet ikke fordærves og man bliver syg af at spise det. Det kan føre til Botulisme - Pølseforgiftning.</t>
  </si>
  <si>
    <t>En anden fordel er også, at kødet forbliver mere rødt og ser mere appetitlig ud end den grå farve, som kød ellers vil få, når det iltes. Der må kun være det absolut nødvendige nitritindhold i vores</t>
  </si>
  <si>
    <t>Nitritsalt % - Nitrite salt %</t>
  </si>
  <si>
    <t>Almindelig Køkkensalt</t>
  </si>
  <si>
    <t>Ordinary table salt</t>
  </si>
  <si>
    <t>giver</t>
  </si>
  <si>
    <t>g</t>
  </si>
  <si>
    <t>for de fleste kødprodukter</t>
  </si>
  <si>
    <t>for steriliserede kød produkter. Jeg går ud fra, at det er kogte produkter (Pølser f. eks.)</t>
  </si>
  <si>
    <t>for kød fra medlemsstater</t>
  </si>
  <si>
    <t>fødevarer, som skal til for en god konservering og dermed give fødevaresikkerhed. Herunder er nogle produkter og de tilladte mængder Natriumnitrit i mg per kg kød.</t>
  </si>
  <si>
    <t>Disse værdier gælder for visse importerede kødprodukter fra EU og England?                                                  Det er hovedsageligt bacon og ham - skinke - og dry cured meat.</t>
  </si>
  <si>
    <t xml:space="preserve"> mg / kg meat</t>
  </si>
  <si>
    <t>Jeg går efter en max grænseværdi Nitrit</t>
  </si>
  <si>
    <t xml:space="preserve">Jeg går efter en max grænseværdi Nitrit </t>
  </si>
  <si>
    <t xml:space="preserve">I go for a max limit of Nitrite </t>
  </si>
  <si>
    <t xml:space="preserve"> mg / kg kød</t>
  </si>
  <si>
    <t>Se også Ark Salt DK - See also Ark Salt DK</t>
  </si>
  <si>
    <t>Nitritsalt 0,6 %</t>
  </si>
  <si>
    <t>Nitrite salt 0.6%</t>
  </si>
  <si>
    <t>De nationale bestemmelser om tilsætning af nitrit til visse kødprodukter, som Danmark har givet meddelelse om af 8, maj 2018</t>
  </si>
  <si>
    <t>Jeg vil lige indskyde for egen regning, selv om man lagesalter, tørsalter eller vakuumsalter med en vis mængde nitritsalt, kommer ikke alt nitrit ind i kødet. Hvis man stiksalter kommer alt nitrit ind i kødet.</t>
  </si>
  <si>
    <t>Målsøgning på saltningsgraden</t>
  </si>
  <si>
    <r>
      <t>Indsæt værdier i de</t>
    </r>
    <r>
      <rPr>
        <sz val="18"/>
        <color rgb="FFFFFF00"/>
        <rFont val="Calibri"/>
        <family val="2"/>
        <scheme val="minor"/>
      </rPr>
      <t xml:space="preserve"> gule celler</t>
    </r>
    <r>
      <rPr>
        <sz val="18"/>
        <color theme="1"/>
        <rFont val="Calibri"/>
        <family val="2"/>
        <scheme val="minor"/>
      </rPr>
      <t xml:space="preserve">. De </t>
    </r>
    <r>
      <rPr>
        <sz val="18"/>
        <color rgb="FF0070C0"/>
        <rFont val="Calibri"/>
        <family val="2"/>
        <scheme val="minor"/>
      </rPr>
      <t>blå</t>
    </r>
    <r>
      <rPr>
        <sz val="18"/>
        <color theme="1"/>
        <rFont val="Calibri"/>
        <family val="2"/>
        <scheme val="minor"/>
      </rPr>
      <t xml:space="preserve"> og </t>
    </r>
    <r>
      <rPr>
        <sz val="18"/>
        <color rgb="FF00B050"/>
        <rFont val="Calibri"/>
        <family val="2"/>
        <scheme val="minor"/>
      </rPr>
      <t>grønne</t>
    </r>
    <r>
      <rPr>
        <sz val="18"/>
        <color theme="1"/>
        <rFont val="Calibri"/>
        <family val="2"/>
        <scheme val="minor"/>
      </rPr>
      <t xml:space="preserve"> celler bruges til "Målsøgning"</t>
    </r>
  </si>
  <si>
    <t>Pancetta</t>
  </si>
  <si>
    <t>Basturma</t>
  </si>
  <si>
    <t>Almindelig Køkkensalt, groft</t>
  </si>
  <si>
    <t>Ordinary table salt, coarse</t>
  </si>
  <si>
    <t>Saltning</t>
  </si>
  <si>
    <t>Chaimen: Armensk RUB</t>
  </si>
  <si>
    <t>Se disse video</t>
  </si>
  <si>
    <t>Til 1 kg ribbensteg uden ben bruges følgende:</t>
  </si>
  <si>
    <t>For 1 kg of roast ribs without bones, use the following:</t>
  </si>
  <si>
    <t>Black pepper, powder</t>
  </si>
  <si>
    <t>Koriander, pulver</t>
  </si>
  <si>
    <t>Koriander, powser</t>
  </si>
  <si>
    <t>Ribbensteg</t>
  </si>
  <si>
    <t>Bacon</t>
  </si>
  <si>
    <t>Forord</t>
  </si>
  <si>
    <t>Preface</t>
  </si>
  <si>
    <t>The purpose here is to keep the red color in the meat for a longer time, as well as to reduce the residual content of nitrite with time. It is optional to add Sodium Ascorbate E301. It is expensive in Denmark,</t>
  </si>
  <si>
    <t xml:space="preserve">https://www.natuerlichlangleben.de/Natriumascorbat-Pulver-200-g </t>
  </si>
  <si>
    <t>men kan købes på denne tyske hjemmeside:</t>
  </si>
  <si>
    <t xml:space="preserve">but can be purchased on this German website: </t>
  </si>
  <si>
    <t>for 19.00 EUR incl. shipping. Fast delivery - only 5 days.</t>
  </si>
  <si>
    <t>for 19,00 EUR inkl. forsendelse til Danmark. Hurtig levering - kun 5 dage.</t>
  </si>
  <si>
    <t>Man skal være opmærksom på luftfugtigheden i køleskabet. Den må ikke være for høj. RH 40 %  til RH 50 % vil være OK. Køb et termometer med indbygget fugtighedsmåler på nettet: Wish fra Kina.</t>
  </si>
  <si>
    <t xml:space="preserve">Wish - Shopping på den sjove måde </t>
  </si>
  <si>
    <t>Dette Excel Regneark er Password beskyttet så vigtige formler samt indtastede data ikke slettes uforvarende. Koden kan fås ved at henvende sig til mig på min Gæstebog på min Web Site.</t>
  </si>
  <si>
    <t>This Excel Spreadsheet is Password protected so important formulas as well as entered data are not accidentally deleted. The code can be obtained by contacting me on my Guestbook on my Web Site.</t>
  </si>
  <si>
    <t>The calculations for salting are based on VACUUM SALTING and you must make sure to get the whole mixture in the vacuum bag. Scrape as much together and place it in the bag before vacuuming.</t>
  </si>
  <si>
    <t>Beregningerne for saltning er gjort ud fra VAKUUMSALTNING og man skal sørge for at få hele blandingen med i vakuumposen. Skrab så meget sammen og læg det i posen inden den vakuummers.</t>
  </si>
  <si>
    <t>Prepared by Jørgen Walter ©</t>
  </si>
  <si>
    <r>
      <t xml:space="preserve">Se ARK 'Salt DK', her er nævnt nogle tilladelige værdier for tilsætning af nitrit i kød i Danmark. Du kan selv sætte din grænse ved at indføre en værdi i celle G1 og udføre en </t>
    </r>
    <r>
      <rPr>
        <b/>
        <sz val="14"/>
        <color rgb="FF0070C0"/>
        <rFont val="Calibri"/>
        <family val="2"/>
        <scheme val="minor"/>
      </rPr>
      <t>Målsøgning på celle G2 og B5.</t>
    </r>
  </si>
  <si>
    <t xml:space="preserve"> Natriumascorbat E301</t>
  </si>
  <si>
    <t>https://www.christl.cc/en/Chrisale-sea-salt1/</t>
  </si>
  <si>
    <t>Prøv om du kan skaffe Christl havsalt, det er salt der kommer fra Siciliens kystklare havvand. Det indeholder flere mineraler og også nitrit, men bundet i saltets krystaller. Nitrit indhold mellem 0,4% og 0,5%.</t>
  </si>
  <si>
    <t>Try if you can get Christl sea salt, it is salt that comes from Sicily's coastal seawater. It contains several minerals and also nitrite, but bound in the crystals of the salt. Nitrite content between 0.4% and 0.5%.</t>
  </si>
  <si>
    <t>i mange fødevarer. Formålet her er at beholde den røde farve i kødet gennem længere tid, samt at reducere restindholdet af nitrit med tide. Det er valgfrit at tilsætte Natriumascorbat E301. Det er dyrt i Danmark,</t>
  </si>
  <si>
    <t>10 g Nitritsalt 0,6 %</t>
  </si>
  <si>
    <t>10 g Nitrite salt 0.6%</t>
  </si>
  <si>
    <t>Flensburg | CITTI Markt</t>
  </si>
  <si>
    <r>
      <t xml:space="preserve">The degree of salting can also be adjusted with a </t>
    </r>
    <r>
      <rPr>
        <b/>
        <sz val="14"/>
        <color rgb="FF00B050"/>
        <rFont val="Calibri"/>
        <family val="2"/>
        <scheme val="minor"/>
      </rPr>
      <t>Target search on cells C18 and B4.</t>
    </r>
    <r>
      <rPr>
        <sz val="14"/>
        <color theme="1"/>
        <rFont val="Calibri"/>
        <family val="2"/>
        <scheme val="minor"/>
      </rPr>
      <t xml:space="preserve"> First determine the nitrite content and then the degree of salting. We have bought 25 kg Nitrite Salt 0.4% - 0.5% at Citti-Park in Flensburg.</t>
    </r>
  </si>
  <si>
    <r>
      <t xml:space="preserve">See SHEET 'Salt DK', here are mentioned some permissible values for the addition of nitrite in meat in Denmark. You can set your limit yourself by entering a value in cell G1 and performing a </t>
    </r>
    <r>
      <rPr>
        <b/>
        <sz val="14"/>
        <color rgb="FF0070C0"/>
        <rFont val="Calibri"/>
        <family val="2"/>
        <scheme val="minor"/>
      </rPr>
      <t xml:space="preserve">Target Search on cells G2 and B5. </t>
    </r>
  </si>
  <si>
    <t>Saltning efter ligevægtsmetoden</t>
  </si>
  <si>
    <t>Eksempel:</t>
  </si>
  <si>
    <t>Mild saltning 1 % salt og 0,4 % sukker</t>
  </si>
  <si>
    <t>Kraftig saltning 2,5 % salt og 1 % sukker</t>
  </si>
  <si>
    <t>Lidt forhånds information:</t>
  </si>
  <si>
    <r>
      <t xml:space="preserve">Antag at du skal salte en </t>
    </r>
    <r>
      <rPr>
        <b/>
        <sz val="12"/>
        <color rgb="FF00B050"/>
        <rFont val="Calibri"/>
        <family val="2"/>
        <scheme val="minor"/>
      </rPr>
      <t>svinemørbrad på 800 gram</t>
    </r>
    <r>
      <rPr>
        <sz val="12"/>
        <color theme="1"/>
        <rFont val="Calibri"/>
        <family val="2"/>
        <scheme val="minor"/>
      </rPr>
      <t>. Så ifølge tabellen t. h.</t>
    </r>
  </si>
  <si>
    <t>Vand</t>
  </si>
  <si>
    <t>Kød</t>
  </si>
  <si>
    <t>Vand + Kød</t>
  </si>
  <si>
    <t>Salt %</t>
  </si>
  <si>
    <t>Sukker %</t>
  </si>
  <si>
    <t>At salte kød er lidt af en "kunst". Enten giver man for meget salt, så kødet bliver hårdt og uspiseligt, fordi det også er for salt.</t>
  </si>
  <si>
    <r>
      <t xml:space="preserve">for </t>
    </r>
    <r>
      <rPr>
        <b/>
        <sz val="12"/>
        <color theme="1"/>
        <rFont val="Calibri"/>
        <family val="2"/>
        <scheme val="minor"/>
      </rPr>
      <t>mellem saltning</t>
    </r>
    <r>
      <rPr>
        <sz val="12"/>
        <color theme="1"/>
        <rFont val="Calibri"/>
        <family val="2"/>
        <scheme val="minor"/>
      </rPr>
      <t>, skal der bruges 1200 gram vand (1,2 liter vand).</t>
    </r>
  </si>
  <si>
    <t>Mild saltning</t>
  </si>
  <si>
    <t>Kraftig saltning</t>
  </si>
  <si>
    <t>Det vil derfor være en god ide at lære at salte efter "LIGEVÆGTSMETODEN". Hvad går så denne metode ud på, jo saltet vil</t>
  </si>
  <si>
    <t>Vand + kød vejer så 2000 gram og der vejes 30 gram salt og 8 gram sukker af.</t>
  </si>
  <si>
    <t>trænge gennem overfladen og ind i kødet på grund af osmose effekten. Resultatet bliver, at vandet i kødet formindskes og</t>
  </si>
  <si>
    <t xml:space="preserve">Vand, salt og sukker blandes godt, og kødet lægges i. Sæt fadet i køleskabet </t>
  </si>
  <si>
    <t>saltkoncentrationen stiger. Det vil foregå indtil saltkoncentrationen i vand og kød er ens - i ligevægt. Der er også to andre</t>
  </si>
  <si>
    <t>i 1 døgn. Brug en tallerken som vægt, hvis kødet flyder ovenpå.</t>
  </si>
  <si>
    <t>faktorer, som der skal tages hensyn til. Den første er, hvilken sort kød skal saltes og den anden er vægten / tykkelsen af kødet.</t>
  </si>
  <si>
    <t>Fisk:</t>
  </si>
  <si>
    <r>
      <rPr>
        <b/>
        <sz val="12"/>
        <color theme="1"/>
        <rFont val="Calibri"/>
        <family val="2"/>
        <scheme val="minor"/>
      </rPr>
      <t>Mild saltning</t>
    </r>
    <r>
      <rPr>
        <sz val="12"/>
        <color theme="1"/>
        <rFont val="Calibri"/>
        <family val="2"/>
        <scheme val="minor"/>
      </rPr>
      <t xml:space="preserve"> i 12 timer for laks til koldrøgning.</t>
    </r>
  </si>
  <si>
    <t>Fjerkræ:</t>
  </si>
  <si>
    <t>Du kan ændre alle værdier i de gule celler. Men prøv altid at komme frem til</t>
  </si>
  <si>
    <t>et helt tal for vægten af vand og kød. Forholdet mellem vand og kød</t>
  </si>
  <si>
    <t>bør ligge mellem 1,5 og 3 gange.</t>
  </si>
  <si>
    <t>Vand min</t>
  </si>
  <si>
    <t>Vand max</t>
  </si>
  <si>
    <t>Mellem saltning 1,5 % salt og 0,4 % sukker</t>
  </si>
  <si>
    <t>Sprængning 3 % salt og 1,2 % sukker</t>
  </si>
  <si>
    <t>til</t>
  </si>
  <si>
    <t>Svinekød:</t>
  </si>
  <si>
    <t>Mellem saltning</t>
  </si>
  <si>
    <t>Sprængning</t>
  </si>
  <si>
    <r>
      <rPr>
        <b/>
        <sz val="12"/>
        <color theme="1"/>
        <rFont val="Calibri"/>
        <family val="2"/>
        <scheme val="minor"/>
      </rPr>
      <t>Mellem saltning</t>
    </r>
    <r>
      <rPr>
        <sz val="12"/>
        <color theme="1"/>
        <rFont val="Calibri"/>
        <family val="2"/>
        <scheme val="minor"/>
      </rPr>
      <t xml:space="preserve"> for svinemørbrad i 24 timer.</t>
    </r>
  </si>
  <si>
    <t>Fra ovenstående eksempel vælges mellem:</t>
  </si>
  <si>
    <t>eller</t>
  </si>
  <si>
    <t>gram vand og kød</t>
  </si>
  <si>
    <t>Store stege:</t>
  </si>
  <si>
    <r>
      <t xml:space="preserve">1 kg vand ved 4 </t>
    </r>
    <r>
      <rPr>
        <sz val="12"/>
        <color theme="1"/>
        <rFont val="Calibri"/>
        <family val="2"/>
      </rPr>
      <t>°</t>
    </r>
    <r>
      <rPr>
        <sz val="11.75"/>
        <color theme="1"/>
        <rFont val="Calibri"/>
        <family val="2"/>
      </rPr>
      <t>C fylder 1,000 liter.</t>
    </r>
  </si>
  <si>
    <t>Man siger: Massen er konstant</t>
  </si>
  <si>
    <r>
      <rPr>
        <b/>
        <sz val="12"/>
        <color theme="1"/>
        <rFont val="Calibri"/>
        <family val="2"/>
        <scheme val="minor"/>
      </rPr>
      <t xml:space="preserve">Kraftig saltning </t>
    </r>
    <r>
      <rPr>
        <sz val="12"/>
        <color theme="1"/>
        <rFont val="Calibri"/>
        <family val="2"/>
        <scheme val="minor"/>
      </rPr>
      <t>i 24 timer for flæskesteg, lammesteg og and / gås.</t>
    </r>
  </si>
  <si>
    <r>
      <t xml:space="preserve">1 kg vand ved 100 </t>
    </r>
    <r>
      <rPr>
        <sz val="12"/>
        <color theme="1"/>
        <rFont val="Calibri"/>
        <family val="2"/>
      </rPr>
      <t>°</t>
    </r>
    <r>
      <rPr>
        <sz val="11.75"/>
        <color theme="1"/>
        <rFont val="Calibri"/>
        <family val="2"/>
      </rPr>
      <t>C fylder 1,042 liter.</t>
    </r>
  </si>
  <si>
    <t>Sprængning af store kødstykker:</t>
  </si>
  <si>
    <t>Gourmentsaltning er også en metode, som gør kødet saftigt og mørt</t>
  </si>
  <si>
    <r>
      <rPr>
        <b/>
        <sz val="12"/>
        <color theme="1"/>
        <rFont val="Calibri"/>
        <family val="2"/>
        <scheme val="minor"/>
      </rPr>
      <t>Sprængning</t>
    </r>
    <r>
      <rPr>
        <sz val="12"/>
        <color theme="1"/>
        <rFont val="Calibri"/>
        <family val="2"/>
        <scheme val="minor"/>
      </rPr>
      <t xml:space="preserve"> op til 7 døgn for store stykker kød af oksebryst, skinke, lammekølle, dyrekølle og vildsvinekølle.</t>
    </r>
  </si>
  <si>
    <t>Gourmentsaltning er en mild tørsaltning kort tid før kødet tilberedes. Her bruges ikke vand,</t>
  </si>
  <si>
    <t>men kødet gnides blot ind i salt og lægges ind i køleskabet i 1 til 2 timer før tilberedning.</t>
  </si>
  <si>
    <t>Vej dit kød og brug 2 gange vægten af vand. Der skal bruges et fad, der kan rumme kød og vand,</t>
  </si>
  <si>
    <t>Man bruger fra 0,3 %  til 1% salt af kødets vægt. Tiden afhænger af størrelsen på kødstykkerne.</t>
  </si>
  <si>
    <t>dog uden at være for stort, da alt kød skal være under vandet. Læg gerne en tallerken over.</t>
  </si>
  <si>
    <t>Hvis kødet ikke dækkes af vandet, skal der bruges mere vand og salt/sukker justeres op.</t>
  </si>
  <si>
    <t>Men gå ikke over 3 gange vægten af vand.</t>
  </si>
  <si>
    <t>Jo længere tid kødet ligger i køleskabet, jo mere salt og hårdt bliver kødet.</t>
  </si>
  <si>
    <r>
      <rPr>
        <b/>
        <sz val="12"/>
        <color theme="1"/>
        <rFont val="Calibri"/>
        <family val="2"/>
        <scheme val="minor"/>
      </rPr>
      <t>Let</t>
    </r>
    <r>
      <rPr>
        <sz val="12"/>
        <color theme="1"/>
        <rFont val="Calibri"/>
        <family val="2"/>
        <scheme val="minor"/>
      </rPr>
      <t xml:space="preserve"> gourmentsaltning</t>
    </r>
  </si>
  <si>
    <t>Vælg din gourmentsaltnings styrke</t>
  </si>
  <si>
    <t>Let</t>
  </si>
  <si>
    <r>
      <rPr>
        <b/>
        <sz val="12"/>
        <color theme="1"/>
        <rFont val="Calibri"/>
        <family val="2"/>
        <scheme val="minor"/>
      </rPr>
      <t>Middel</t>
    </r>
    <r>
      <rPr>
        <sz val="12"/>
        <color theme="1"/>
        <rFont val="Calibri"/>
        <family val="2"/>
        <scheme val="minor"/>
      </rPr>
      <t xml:space="preserve"> gourmentsaltning</t>
    </r>
  </si>
  <si>
    <t>Kraftig</t>
  </si>
  <si>
    <t>Middel</t>
  </si>
  <si>
    <r>
      <rPr>
        <b/>
        <sz val="12"/>
        <color theme="1"/>
        <rFont val="Calibri"/>
        <family val="2"/>
        <scheme val="minor"/>
      </rPr>
      <t>Kraftig</t>
    </r>
    <r>
      <rPr>
        <sz val="12"/>
        <color theme="1"/>
        <rFont val="Calibri"/>
        <family val="2"/>
        <scheme val="minor"/>
      </rPr>
      <t xml:space="preserve"> gourmentsaltning</t>
    </r>
  </si>
  <si>
    <t>Salt</t>
  </si>
  <si>
    <t xml:space="preserve"> gram </t>
  </si>
  <si>
    <t>Gourmentsaltning og ligevægtssaltning er ikke at betragte som konservering af kødet, da der skal bruges mere salt til dette formål.</t>
  </si>
  <si>
    <t>Hvis vi antager, at svinemørbraden vejer 1000 g, ændre du blot vægten af kød til 1000 g herunder</t>
  </si>
  <si>
    <t>Eller for Vand MAX salt 60 g salt og 16 g sukker.</t>
  </si>
  <si>
    <t>og aflæs salt og sukker værdierne til 37,5 g og 10 g  for Vand MIN.</t>
  </si>
  <si>
    <t>og aflæser min og max vægten af vand  til 1500 g - 3000 g. Indsæt værdierne i skemaet t. h.</t>
  </si>
  <si>
    <t>Der er valgt en: Mellem saltning 1,5 % salt og 0,4 % sukker</t>
  </si>
  <si>
    <t>Kød indsæt vægt</t>
  </si>
  <si>
    <t>Reg.No:1400</t>
  </si>
  <si>
    <t>Alm. Køkkensalt</t>
  </si>
  <si>
    <t>Timian, tørret</t>
  </si>
  <si>
    <t>Thyme, dried</t>
  </si>
  <si>
    <t xml:space="preserve">Sodium ascorbate E301 </t>
  </si>
  <si>
    <t>Fjerkræ</t>
  </si>
  <si>
    <t>Til 1 kg udbenet fjerkræ - and / gås / kylling bruges følgende:</t>
  </si>
  <si>
    <t>Løgs pulver / granulat</t>
  </si>
  <si>
    <t>Onion powder / granules</t>
  </si>
  <si>
    <t>Sort peber, knust</t>
  </si>
  <si>
    <t>Black pepper, crushed</t>
  </si>
  <si>
    <t>Paprika, sød</t>
  </si>
  <si>
    <t>Paprika, sweet</t>
  </si>
  <si>
    <t>Nelliker, stødt</t>
  </si>
  <si>
    <t>Carnations, crushed</t>
  </si>
  <si>
    <t>Bay leaf, finely cut</t>
  </si>
  <si>
    <t>Cayenne pepper hot, powder</t>
  </si>
  <si>
    <t>Laurbærblad, fint skåret</t>
  </si>
  <si>
    <t>Cayenne pepper hot,  powder</t>
  </si>
  <si>
    <t>Gælder for fjerkræ</t>
  </si>
  <si>
    <t>1 kg of boned poultry  - duck  goose chicken - the following is used:</t>
  </si>
  <si>
    <t>Andebryst</t>
  </si>
  <si>
    <t>gram/kg</t>
  </si>
  <si>
    <t>0 til 10%</t>
  </si>
  <si>
    <t>10 til 20%</t>
  </si>
  <si>
    <t>20 til 30%</t>
  </si>
  <si>
    <t>Vægttab bør ligge mellem 10% og 20% for god holdbarhed</t>
  </si>
  <si>
    <t>Weight loss should be between 10% and 20% for good durability</t>
  </si>
  <si>
    <t>disse, som du ikke  kan lide, det har ingen indflydelse på beregningen af salt og sukker. I nogle opskrifter er der tilsat Natriumascorbat E301. Det er et salt af Askorbinsyre E 300, som er et antioxidant. Det bruges</t>
  </si>
  <si>
    <t>these that you do not like, it has no effect on the calculation of salt and sugar. In some recipes Sodium ascorbate E301 has been added. It is a salt of Askorbic acid E300 which is an antioxidant. It is used in many foods.</t>
  </si>
  <si>
    <t>og dehydroascorbinsyre, hvorved koncentrationen af nitrit formindskes og dermed også koncentrationen af nitrosaminer. Det er vist at askorbinsyre kan reducere dannelsen af dimethylnitrosamin med op til 90 %.</t>
  </si>
  <si>
    <t>og nitrit giver kødet en lyserød farve, som skjuler den grå tone, der opstår, når det iltes. Danmark har særlige regler for begrænsning af nitrit i fødevarer, regler som betyder, at fødevarer på det danske marked kun må have</t>
  </si>
  <si>
    <t>I fødevareindustrien anvendes nitrit til konservering af bl.a. hamburgerryg, saltkød, pølser og andet kødpålæg. Nitrit forhindrer væksten af Clostridium botulinum, der danner toxinet, der giver botulisme (pølseforgiftning),</t>
  </si>
  <si>
    <t>Det er her at Natriumascorbat E301 kommer ind i billedet.</t>
  </si>
  <si>
    <t>Dannelsen af disse nitrosaminer kan inhiberes eller forhindres af mange forbindelser. En vigtig inhibitor af nitrosamin dannelsen er askorbinsyre E 300, som reagerer med nitrit under dannelse af kvælstof monoxid</t>
  </si>
  <si>
    <t>Konserveringsmidler</t>
  </si>
  <si>
    <t>Nitritter af kaliumsalte og natriumsalte af salpetersyre</t>
  </si>
  <si>
    <t>Nitrater af kaliumsalte og natriumsalte af salpetersyre</t>
  </si>
  <si>
    <t>Kaliumnitrat E252</t>
  </si>
  <si>
    <t>Kaliumnitrit E 249</t>
  </si>
  <si>
    <t>Natriumnitrit E 250</t>
  </si>
  <si>
    <t>Natriumnitrat E 251</t>
  </si>
  <si>
    <t>Søg på E - nummer:</t>
  </si>
  <si>
    <t>Søg på E-nummer (livsmedelsverket.se)</t>
  </si>
  <si>
    <t>Kaliumnitrat - Wikipedia, den frie encyklopædi</t>
  </si>
  <si>
    <t>Natriumnitrat - Wikipedia, den frie encyklopædi</t>
  </si>
  <si>
    <t>Natriumnitrit er saltet af salpetersyre og dannes i en kemisk reaktion fra natriumnitrat.</t>
  </si>
  <si>
    <t>Kaliumnitrit er saltet af salpetersyre og dannes i en kemisk reaktion fra kaliumnitrat.</t>
  </si>
  <si>
    <t>en væsentlig sundhedsrisiko. Når man bruger nitritsalt, er en god tommelfingerregel at bruge mellem 60 mg nitrit og 100 mg nitrit per 1000 g kød. Dette regneark kan bruges hertil. Brug også 1 g natriumasorbat per 1 kg kød.</t>
  </si>
  <si>
    <t>Prøv at gå ind på CHATGPT:</t>
  </si>
  <si>
    <t>og skriv: Hvad er reglerne for tilsætning af nitritsalt i kød i Danmark?</t>
  </si>
  <si>
    <t>I Danmark er der regler for tilsætning af nitritsalt (også kendt som nitritpølsepulver) i kødprodukter. Nitritsalt anvendes som konserveringsmiddel og giver pølser og andre kødprodukter en rød farve og smag.</t>
  </si>
  <si>
    <t>Ifølge Fødevarestyrelsen er det tilladt at tilsætte op til 150 mg nitrit pr. kilo kød i pølseproduktion. Dette gælder for både industrielt producerede pølser og pølser, der produceres på slagterier eller i pølsevogn.</t>
  </si>
  <si>
    <t>Det er også muligt at tilsætte op til 200 mg nitrit pr. kilo kød i andre kødprodukter, såsom skinke og bacon.</t>
  </si>
  <si>
    <t>Det er også forbudt at tilsætte nitritsalt i kødprodukter, der er beregnet til børn under 12 måneder.</t>
  </si>
  <si>
    <t xml:space="preserve">Det er vigtigt at overholde disse regler for tilsætning af nitritsalt i kødprodukter, da nitritsalt kan være skadeligt for menneskers helbred i store mængder. Derfor er det også vigtigt at følge de anvisninger, </t>
  </si>
  <si>
    <t>der står på emballagen af nitritsalt, og at overholde de maksimale mængder, der er angivet af Fødevarestyrelsen.</t>
  </si>
  <si>
    <t>Der er dog nogle begrænsninger for tilsætning af nitritsalt i kødprodukter. Det er fx ikke tilladt at tilsætte nitritsalt i rå kødprodukter, der skal spises rå, såsom carpaccio og tatar.</t>
  </si>
  <si>
    <t>Se et svar herunder. Der findes dog flere svar.</t>
  </si>
  <si>
    <t>https://chat.openai.com/auth/login</t>
  </si>
  <si>
    <t>Kræver en Google konto</t>
  </si>
  <si>
    <t>Til 1 kg renset lakse filet bruges følgende:</t>
  </si>
  <si>
    <t>The following is used for 1 kg of cleaned salmon fillet:</t>
  </si>
  <si>
    <t>Almindeligt fint Køkkensalt</t>
  </si>
  <si>
    <t>Ordinary fine table salt</t>
  </si>
  <si>
    <t>Laks</t>
  </si>
  <si>
    <t>Saltningsgrad</t>
  </si>
  <si>
    <t>Fisk</t>
  </si>
  <si>
    <t>Brun Farin - Muscovado sukker</t>
  </si>
  <si>
    <t>Brown Farin - Muscovado sugar</t>
  </si>
  <si>
    <t>Dild tørret</t>
  </si>
  <si>
    <t>Dried dill</t>
  </si>
  <si>
    <t>Peber hvid fra møllen</t>
  </si>
  <si>
    <t>White pepper from the mill</t>
  </si>
  <si>
    <t>Dild snaps or Whisky</t>
  </si>
  <si>
    <t>Dill schnapps or Whiskey</t>
  </si>
  <si>
    <t>kg - fisk før - fish before</t>
  </si>
  <si>
    <t>kg - fisk efter fish after</t>
  </si>
  <si>
    <t>Indsæt kg fisk i E1 før tilberedning - Insert kg of fish in E1 before cooking</t>
  </si>
  <si>
    <t>Indsæt kg fisk i E2 efter tilberedning - Insert kg of fish in E2 after cooking</t>
  </si>
  <si>
    <t>Jeg bruger aldrig Nitrit til fisk</t>
  </si>
  <si>
    <t>I never use Nitrite for fish</t>
  </si>
  <si>
    <t>% andel af sukker i forhold til salt - % share of sugar in relation to salt</t>
  </si>
  <si>
    <t>Kg</t>
  </si>
  <si>
    <t>NB: Det er ikke meningen, at fisk skal opbevares længe, men spises umiddelbart efter "Gravad"</t>
  </si>
  <si>
    <t>NB: It is not intended that fish should be stored for a long time, but eaten immediately after "Gravad"</t>
  </si>
  <si>
    <r>
      <t>Indsæt værdier i de</t>
    </r>
    <r>
      <rPr>
        <b/>
        <sz val="18"/>
        <color rgb="FFFFFF00"/>
        <rFont val="Calibri"/>
        <family val="2"/>
        <scheme val="minor"/>
      </rPr>
      <t xml:space="preserve"> gule celler</t>
    </r>
  </si>
  <si>
    <t>Gælder for fede fisk</t>
  </si>
  <si>
    <t>En lakseside fra Norge</t>
  </si>
  <si>
    <t>Salt, sukker og krydderier</t>
  </si>
  <si>
    <t>I alt</t>
  </si>
  <si>
    <t>Væde målt til</t>
  </si>
  <si>
    <t>Garvad i 4 døgn. Vægt målt</t>
  </si>
  <si>
    <t>Vægttab efter tilberedning</t>
  </si>
  <si>
    <t>%</t>
  </si>
  <si>
    <t>Min første laks, som jeg gravad i 4 døgn efter denne opskrift, havde følgende data:</t>
  </si>
  <si>
    <t>Forskel</t>
  </si>
  <si>
    <t>Laksen var fantastisk god, mør velsmagende og ikke for salt eller for sød. Kunne måske tåle lidt mere tørret dild.</t>
  </si>
  <si>
    <t>0 til 4%</t>
  </si>
  <si>
    <t>4 til 10%</t>
  </si>
  <si>
    <t>Skulle være 578 g, da "massen" er konstant</t>
  </si>
  <si>
    <t>Vægttab bør ligge mellem 4% og 10% for god holdbarhed</t>
  </si>
  <si>
    <t>Weight loss should be between 4% and 10% for good durability</t>
  </si>
  <si>
    <t>Forskel som jeg ikke kan redegør for. Fordampning?</t>
  </si>
  <si>
    <t>Klar til saltning med sukker og krydderier</t>
  </si>
  <si>
    <t>Rimsaltet laks i 4 døgn på køl</t>
  </si>
  <si>
    <t>Klar til julefrokosten 2022</t>
  </si>
  <si>
    <t>Til 1 kg  Kalvetunge bruges følgende:</t>
  </si>
  <si>
    <t>The following is used for 1 kg of veal tongue:</t>
  </si>
  <si>
    <t>Rørsukker, Økologisk</t>
  </si>
  <si>
    <t>Tunge</t>
  </si>
  <si>
    <t>Cane sugar, Organic</t>
  </si>
  <si>
    <t>Kalvetunge</t>
  </si>
  <si>
    <t xml:space="preserve">Jeg går efter en max grænseværdi af Nitrit </t>
  </si>
  <si>
    <t xml:space="preserve">Aktuel tilsat mængde Nitrit </t>
  </si>
  <si>
    <t>Grænseværdien af tilsat Nitrit er overskredet</t>
  </si>
  <si>
    <t>The limit value of added Nitrite has been exceeded</t>
  </si>
  <si>
    <t xml:space="preserve">Aktuel tilsat mængde af Nitrit </t>
  </si>
  <si>
    <t xml:space="preserve">Actual added amount of Nitrite </t>
  </si>
  <si>
    <t>mg/kg kalvetunge</t>
  </si>
  <si>
    <t>mg/kg fisk</t>
  </si>
  <si>
    <t>mg/kg fjerkræ</t>
  </si>
  <si>
    <t>mg/kg bacon</t>
  </si>
  <si>
    <t>mg/kg ribbensteg</t>
  </si>
  <si>
    <t>mg/kg skinke</t>
  </si>
  <si>
    <t>Skinke</t>
  </si>
  <si>
    <t>mg/kg pancetta</t>
  </si>
  <si>
    <t>mg/kg basturma</t>
  </si>
  <si>
    <t>NB: Det er ikke meningen, at fjerkræ skal opbevares længe, men tilberedes umiddelbart efter røgning</t>
  </si>
  <si>
    <r>
      <t xml:space="preserve">Vakuumposen anbringes i køleskabet ved 5 </t>
    </r>
    <r>
      <rPr>
        <sz val="14"/>
        <color theme="1"/>
        <rFont val="Calibri"/>
        <family val="2"/>
      </rPr>
      <t>⁰C til 7 °C og vendes en gang hvert døgn. Tiden beregnes efter denne regel: Mål højden på posen og for hver 2 cm beregnes 3 døgn -ved en 2,4 % saltningsgrad.</t>
    </r>
  </si>
  <si>
    <t>Benyttes denne saltningsmetode, er man sikker på at få en ensartet saltning og man får heller ikke en oversaltning af kødet. Når kødet er færdig saltet, lægges det i koldt vand i 20 minutter til 40 minutter,</t>
  </si>
  <si>
    <t>for at skylle overflade saltet af. Herefter skal kødet tørres og hærdes i køleskabet ved de samme temperaturer som ovenfor. Tiden vil afhænge af tykkelsen på kødet, 5 uger vil være normalt for en 1 til 2 kg skinke.</t>
  </si>
  <si>
    <t>Man skal veje kødet inden det saltes og efter det er tørret, hærdet og røget, værdierne indtastes i regnearket. Svindet bliver beregnet og resultatet fremkommer i celle H3. Se normværdierne på arket, der angiver</t>
  </si>
  <si>
    <r>
      <t xml:space="preserve">Saltningsgraden kan også justeres med en </t>
    </r>
    <r>
      <rPr>
        <b/>
        <sz val="14"/>
        <color rgb="FF00B050"/>
        <rFont val="Calibri"/>
        <family val="2"/>
        <scheme val="minor"/>
      </rPr>
      <t>Målsøgning på celle C18 og B4.</t>
    </r>
    <r>
      <rPr>
        <b/>
        <sz val="14"/>
        <rFont val="Calibri"/>
        <family val="2"/>
        <scheme val="minor"/>
      </rPr>
      <t xml:space="preserve"> </t>
    </r>
    <r>
      <rPr>
        <sz val="14"/>
        <rFont val="Calibri"/>
        <family val="2"/>
        <scheme val="minor"/>
      </rPr>
      <t>Bestem først nitrit indholdet og derefter saltningsgraden. Vi har købt 25 kg Nitritsalt 0,4% - 0,5% hos Citti-Park i Flensborg.</t>
    </r>
  </si>
  <si>
    <t>Place the vacuum bag in the refrigerator at 5 ⁰C to 7 °C and invert once a day. The time is calculated according to this rule: Measure the height of the bag and for every 2 cm calculate 3 days - at a 2.4% degree of salinity.</t>
  </si>
  <si>
    <t>If you use this salting method, you are sure to get a uniform salting and you do not get an oversalting of the meat. When the meat is salted, put it in cold water for 20 minutes to 40 minutes, to rinse the surface of the salt.</t>
  </si>
  <si>
    <t>One must pay attention to the humidity in the refrigerator. It must not be too high. RH 40% to RH 50% will be OK. Buy a thermometer with built-in humidity meter online: Wish from China.</t>
  </si>
  <si>
    <t>The meat must then be dried and hardened in the refrigerator at the same temperatures as above. The time will depend on the thickness of the meat, 5 weeks will be normal for a 1 to 2 kg ham.</t>
  </si>
  <si>
    <t>The meat must be weighed before it is salted and after it has been dried, cured and smoked, the values are entered in the spreadsheet. The shrinkage is calculated and the result appears in cell H3. See the standard values</t>
  </si>
  <si>
    <t>de optimale værdier for kød, der kan opbevares ved temperaturer på 5 ⁰C til 10 °C. Den nitritsalt, som anvendes af slagter i Danmark, er på 0,6 % nitrit. Værdien i E3 skal kun ændres, hvis du køber andet salt.</t>
  </si>
  <si>
    <t>on the sheet that indicates  the optimal values for meat that can be stored at temperatures of 5 ⁰C to 10 °C. The nitrite salt used by butchers in Denmark is 0.6% nitrite. The value in E3 should only be changed if you buy other salt.</t>
  </si>
  <si>
    <t>Salting according to the equilibrium method</t>
  </si>
  <si>
    <t>Mild salting 1% salt and 0.4% sugar</t>
  </si>
  <si>
    <t>Heavy salting 2.5% salt and 1% sugar</t>
  </si>
  <si>
    <t>Medium salting 1.5% salt and 0.4% sugar</t>
  </si>
  <si>
    <t>Water</t>
  </si>
  <si>
    <t>Meat</t>
  </si>
  <si>
    <t>Water + Meat</t>
  </si>
  <si>
    <t>Sugar %</t>
  </si>
  <si>
    <t>Mild salting</t>
  </si>
  <si>
    <t>Heavy salting</t>
  </si>
  <si>
    <t>Medium salting</t>
  </si>
  <si>
    <t>Corned Meat</t>
  </si>
  <si>
    <t>Corned 3% salt and 1.2% sugar</t>
  </si>
  <si>
    <t>Example:</t>
  </si>
  <si>
    <t>Gourmet salting and equilibrium salting are not to be considered preservation of the meat, as more salt must be used for this purpose.</t>
  </si>
  <si>
    <t>for medium salting, 1200 grams of water (1.2 liters of water) must be used.</t>
  </si>
  <si>
    <t>Water + meat then weighs 2000 grams and 30 grams of salt and 8 grams of sugar are weighed.</t>
  </si>
  <si>
    <t>Water, salt and sugar are mixed well and the meat is put in. Put the dish in the fridge</t>
  </si>
  <si>
    <t>for 1 day. Use a plate as a weight if the meat floats on top.</t>
  </si>
  <si>
    <t>Suppose you need to salt an 800 gram pork tenderloin. So according to the table t. t. r.</t>
  </si>
  <si>
    <t>Assuming the pork tenderloin weighs 1000g, simply change the weight of meat to 1000g below</t>
  </si>
  <si>
    <t>and reads the min and max weight of water to 1500 g - 3000 g. Insert the values in the table t. t. r.</t>
  </si>
  <si>
    <t>and read the salt and sugar values as 37.5 g and 10 g for Water MIN.</t>
  </si>
  <si>
    <t>Or for water MAX salt 60 g salt and 16 g sugar.</t>
  </si>
  <si>
    <t>You can change all values in the yellow cells. But always try to arrive at</t>
  </si>
  <si>
    <t>a whole number for the weight of water and meat. The relationship between water and meat</t>
  </si>
  <si>
    <t>should be between 1.5 and 3 times.</t>
  </si>
  <si>
    <t>Water min</t>
  </si>
  <si>
    <t>Water max</t>
  </si>
  <si>
    <t>or</t>
  </si>
  <si>
    <t>From the example above, choose between:</t>
  </si>
  <si>
    <t>1 kg of water at 4 °C fills 1,000 litres.</t>
  </si>
  <si>
    <t>1 kg of water at 100 °C fills 1.042 litres.</t>
  </si>
  <si>
    <t>It is said: The mass is constant</t>
  </si>
  <si>
    <t>grams</t>
  </si>
  <si>
    <t>grams water and meat</t>
  </si>
  <si>
    <t>One has chosen: Medium salting 1.5% salt and 0.4% sugar</t>
  </si>
  <si>
    <t>Gourmet salting is also a method that makes the meat juicy and tender</t>
  </si>
  <si>
    <t>Gourmet salting is a mild dry salting shortly before the meat is cooked. No water is used here,</t>
  </si>
  <si>
    <t>but the meat is simply rubbed in salt and placed in the refrigerator for 1 to 2 hours before cooking.</t>
  </si>
  <si>
    <t>Salt is used from 0.3% to 1% of the weight of the meat. The time depends on the size of the meat pieces.</t>
  </si>
  <si>
    <t>The longer the meat is in the fridge, the saltier and tougher the meat becomes.</t>
  </si>
  <si>
    <t>Meat insert weight</t>
  </si>
  <si>
    <t xml:space="preserve"> grams</t>
  </si>
  <si>
    <t>Light</t>
  </si>
  <si>
    <t>Medium</t>
  </si>
  <si>
    <t>Heavy</t>
  </si>
  <si>
    <t>Choose your gourmet salting strength</t>
  </si>
  <si>
    <t>See SHEET 'Equilibrium', here is described Salting according to the equilibrium method. Here you can calculate the exact amount of salt and sugar for your meat.</t>
  </si>
  <si>
    <r>
      <t xml:space="preserve">Se ARK 'Ligevægt', her er beskrevet </t>
    </r>
    <r>
      <rPr>
        <b/>
        <sz val="14"/>
        <color theme="1"/>
        <rFont val="Calibri"/>
        <family val="2"/>
        <scheme val="minor"/>
      </rPr>
      <t>Saltning efter ligevægtsmetoden.</t>
    </r>
    <r>
      <rPr>
        <sz val="14"/>
        <color theme="1"/>
        <rFont val="Calibri"/>
        <family val="2"/>
        <scheme val="minor"/>
      </rPr>
      <t xml:space="preserve"> Her kan du beregne den nøjsgtige mængde salt og sukker til dit kød.</t>
    </r>
  </si>
  <si>
    <t>A little advance information:</t>
  </si>
  <si>
    <t>penetrate through the surface and into the meat due to the osmosis effect. The result is that the water in the meat is reduced and</t>
  </si>
  <si>
    <t>the salt concentration increases. This will take place until the salt concentration in water and meat is the same - in equilibrium. There are also two others</t>
  </si>
  <si>
    <t>factors that must be taken into account. The first is which type of meat to salt and the second is the weight / thickness of the meat.</t>
  </si>
  <si>
    <t>It would therefore be a good idea to learn how to salt according to the "The Equilibrium Method". So what does this method entail, the salt wants</t>
  </si>
  <si>
    <t>Salting meat is a bit of an "art". Either you give too much salt, so that the meat becomes hard and inedible because it is also too salty.</t>
  </si>
  <si>
    <t>Fish:</t>
  </si>
  <si>
    <t>Mild salting for 12 hours for salmon for cold smoking.</t>
  </si>
  <si>
    <t>Poultry:</t>
  </si>
  <si>
    <t>Mild salting for 12 hours for chicken breast and leg, 24 hours for duck breast and leg.</t>
  </si>
  <si>
    <r>
      <rPr>
        <b/>
        <sz val="12"/>
        <color theme="1"/>
        <rFont val="Calibri"/>
        <family val="2"/>
        <scheme val="minor"/>
      </rPr>
      <t>Mild saltning</t>
    </r>
    <r>
      <rPr>
        <sz val="12"/>
        <color theme="1"/>
        <rFont val="Calibri"/>
        <family val="2"/>
        <scheme val="minor"/>
      </rPr>
      <t xml:space="preserve"> i 12 timer for kyllingebryst og kyllingelår, 24 timer for andebryst og andelår.</t>
    </r>
  </si>
  <si>
    <t>Pork:</t>
  </si>
  <si>
    <t>Medium salting for pork tenderloin for 24 hours.</t>
  </si>
  <si>
    <t>Large roasts:</t>
  </si>
  <si>
    <t>Heavy salting for 24 hours for roast pork, roast lamb and duck/goose.</t>
  </si>
  <si>
    <t>Corned / pickled large pieces of meat:</t>
  </si>
  <si>
    <t>Corned / pickled up to 7 days for large pieces of beef breast, ham, leg of lamb, leg of game and leg of wild boar.</t>
  </si>
  <si>
    <t>Weigh your meat and use 2 times the weight of water. A dish must be used that can hold meat and water,</t>
  </si>
  <si>
    <t>however, without being too large, as all the meat must be under the water. Feel free to put a plate over it.</t>
  </si>
  <si>
    <t>If the meat is not covered by the water, more water must be used and the salt/sugar adjusted up.</t>
  </si>
  <si>
    <t>But don't go over 3 times the weight of water.</t>
  </si>
  <si>
    <t>*Timian, tørret</t>
  </si>
  <si>
    <t>Bacon er fremstillet af svinebryst - enten kogestykket eller stegestykket. Fedt indhold i 100 gram rå bacon 21 gram. Fedtafsmeltning 15 gram fedt per 100 gram råt bacon.</t>
  </si>
  <si>
    <t>Kog ved lav varme under låg i ca. 1 time til centrumtemperaturen er 60 grader. Tag gryden fra varmen og lad skinken stå ca. 20 minutter.</t>
  </si>
  <si>
    <t>Røget skinke: Ca. 1,3 kg røget skinke af skinkeklump Kom skinken i en gryde med kogende vand, så det lige dækker. Bring vand i kog igen og skum.</t>
  </si>
  <si>
    <t>Pancetta er italienernes svar på bacon, og det har en mildere men mere karakteristisk smag. Derfor er det perfekt til eksempelvis charcuterie eller</t>
  </si>
  <si>
    <t>tapasbordet, eller hvis det sprødsteges og kommes ovenpå pizzaen eller i salaten, hvor den meget salte bacon måske ikke helt hører hjemme.</t>
  </si>
  <si>
    <t>Svinekam</t>
  </si>
  <si>
    <t>Black pepper, crused</t>
  </si>
  <si>
    <t>Hamburgerryg</t>
  </si>
  <si>
    <t>mg/kg Hamburgerryg</t>
  </si>
  <si>
    <t>Svinekammen vacuum saltes i 4 til 6 døgn på køl. Ca. 1 døgn per 1 cm tykkelse af kamstegen.</t>
  </si>
  <si>
    <t>Oksefilet</t>
  </si>
  <si>
    <t>Slag af gris</t>
  </si>
  <si>
    <t>Ribbebsteg</t>
  </si>
  <si>
    <t>*Laurbærblade</t>
  </si>
  <si>
    <t>Nitrites of potassium salts and sodium salts of nitric acid</t>
  </si>
  <si>
    <t>Nitrates of potassium salts and sodium salts of nitric acid</t>
  </si>
  <si>
    <t>Preservatives</t>
  </si>
  <si>
    <t>Potassium nitrite is the salt of nitric acid and is formed in a chemical reaction from potassium nitrate.</t>
  </si>
  <si>
    <t>Sodium nitrite is the salt of nitric acid and is formed in a chemical reaction from sodium nitrate.</t>
  </si>
  <si>
    <t>the nitrite content that is absolutely necessary for preservation and thus food safety. The reason for the restriction is that nitrites are converted into health-damaging nitrosamines, which are estimated to constitute</t>
  </si>
  <si>
    <t>a significant health risk. When using nitrite salt, a good rule of thumb is to use between 60 mg nitrite and 100 mg nitrite per 1000 g of meat. This spreadsheet can be used for this. Also use 1 g of sodium asorbate per 1 kg of meat.</t>
  </si>
  <si>
    <t>Potassium nitrate - Wikipedia</t>
  </si>
  <si>
    <t>Dansk</t>
  </si>
  <si>
    <t>English</t>
  </si>
  <si>
    <t>Potassium nitrite E 249</t>
  </si>
  <si>
    <t>Sodium nitrite E 250</t>
  </si>
  <si>
    <t>Potassium nitrate E252</t>
  </si>
  <si>
    <t>Sodium nitrate E 251</t>
  </si>
  <si>
    <t>Sodium nitrate - Wikipedia</t>
  </si>
  <si>
    <t>In the food industry, nitrite is used for the preservation of e.g. Hamburger backbone, salt meat, sausages and other cold meats. Nitrite prevents the growth of Clostridium botulinum, which produces the toxin that causes botulism (sausage</t>
  </si>
  <si>
    <t>poisoning), and nitrite gives the meat a pink color which hides the gray tone that occurs when it is oxygenated. Denmark has special rules for limiting nitrites in food, rules which mean that food on the Danish market may only have</t>
  </si>
  <si>
    <t>The formation of these nitrosamines can be inhibited or prevented by many compounds. An important inhibitor of nitrosamine formation is ascorbic acid E 300, which reacts with nitrite to form nitrogen monoxide</t>
  </si>
  <si>
    <t>and dehydroascorbic acid, whereby the concentration of nitrite is reduced and thus also the concentration of nitrosamines. It has been shown that ascorbic acid can reduce the formation of dimethylnitrosamine by up to 90%.</t>
  </si>
  <si>
    <t>This is where Sodium Ascorbate E301 comes into the picture.</t>
  </si>
  <si>
    <t>Try accessing CHATGPT:</t>
  </si>
  <si>
    <t>and write: What are the rules for adding nitrite salt to meat in Denmark?</t>
  </si>
  <si>
    <t>Search by E - number:</t>
  </si>
  <si>
    <t>Requires a Google account</t>
  </si>
  <si>
    <t>See an answer below. However, there are several answers.</t>
  </si>
  <si>
    <t>In Denmark, there are rules for the addition of nitrite salt (also known as nitrite sausage powder) in meat products. Nitrite salt is used as a preservative and gives sausages and other meat products a red color and taste.</t>
  </si>
  <si>
    <t>According to the Danish Veterinary and Food Administration, it is permitted to add up to 150 mg of nitrite per kilos of meat in sausage production. This applies to both industrially produced sausages</t>
  </si>
  <si>
    <t>and sausages that are produced in slaughterhouses or in sausage wagons.</t>
  </si>
  <si>
    <t>It is also possible to add up to 200 mg of nitrite per kilos of meat in other meat products, such as ham and bacon.</t>
  </si>
  <si>
    <t>However, there are some restrictions on the addition of nitrite salt to meat products. It is not permitted, for example, to add nitrite salt to raw meat products that must be eaten raw, such as carpaccio and tartar.</t>
  </si>
  <si>
    <t>It is also prohibited to add nitrite salt to meat products intended for children under 12 months.</t>
  </si>
  <si>
    <t>It is important to comply with these rules for adding nitrite salt to meat products, as nitrite salt can be harmful to human health in large quantities. Therefore, it is also important to follow the instructions</t>
  </si>
  <si>
    <t>that is written on the packaging of nitrite salt, and to comply with the maximum quantities specified by the Danish Veterinary and Food Administration.</t>
  </si>
  <si>
    <t>KNO₂</t>
  </si>
  <si>
    <t>NaNO₂</t>
  </si>
  <si>
    <t>KNO₃</t>
  </si>
  <si>
    <t>NaNO₃</t>
  </si>
  <si>
    <t>det nitritindhold, der er absolut nødvendigt af hensyn til konserveringen og dermed fødevaresikkerheden. Begrænsningen begrundes med, at nitrit omdannes til sundhedsskadelige nitrosaminer, der er vurderet at udgøre</t>
  </si>
  <si>
    <t>(chat bot)</t>
  </si>
  <si>
    <r>
      <t>Nitrit NO</t>
    </r>
    <r>
      <rPr>
        <sz val="16"/>
        <color theme="1"/>
        <rFont val="Calibri"/>
        <family val="2"/>
      </rPr>
      <t>₂ E 250</t>
    </r>
  </si>
  <si>
    <t>Til 1 kg  Hamburgerryg uden svær bruges følgende:</t>
  </si>
  <si>
    <t>For 1 kg of Hamburger back without rind, use the following:</t>
  </si>
  <si>
    <t>Enebær, knuste</t>
  </si>
  <si>
    <t>Juniper berries, crushed</t>
  </si>
  <si>
    <t>Allehånde, pulver</t>
  </si>
  <si>
    <t>Til 1 kg Bacon af ribbensteg med svær men uden ben bruges følgende:</t>
  </si>
  <si>
    <t>For 1 kg Bacon of rib roast with rind but without bones, use the following:</t>
  </si>
  <si>
    <t>Allspice, powder</t>
  </si>
  <si>
    <t>The pork loin is vacuum salted for 4 to 6 days in the fridge. Approx. 1 day per 1 cm thickness of the steak.</t>
  </si>
  <si>
    <t>Brystflæsk</t>
  </si>
  <si>
    <t>Vægttab bør ligge mellem 20% og 25% efter røg for god holdbarhed</t>
  </si>
  <si>
    <t>Weight loss should be between 20% and 25% after smoking for good durability</t>
  </si>
  <si>
    <t>Bacon:</t>
  </si>
  <si>
    <t>Kødet vacuum saltes på køl i op til 10 døgn og vendes 1 gang per døgn. 1 døgn per 1 cm tyk steg.</t>
  </si>
  <si>
    <t>The meat is vacuum salted in the fridge for up to 10 days and is turned once per day. 1 day per 1 cm thick roast.</t>
  </si>
  <si>
    <t>Tungen vacuum saltes på køl i op til 7 døgn og vendes 1 gang per døgn. 1 døgn per 1 cm tyk tunge.</t>
  </si>
  <si>
    <t>The tongue is vacuum salted in the fridge for up to 7 days and is turned once per day. 1 day per 1 cm thick tongue.</t>
  </si>
  <si>
    <t>A</t>
  </si>
  <si>
    <t>B</t>
  </si>
  <si>
    <t>C</t>
  </si>
  <si>
    <t>D</t>
  </si>
  <si>
    <t>Pose</t>
  </si>
  <si>
    <t>Total salt &amp; krydderier i g:</t>
  </si>
  <si>
    <t>Netto vægt af kød i g:</t>
  </si>
  <si>
    <t>Netto renset kød vægt</t>
  </si>
  <si>
    <t>C+D</t>
  </si>
  <si>
    <t>A+B</t>
  </si>
  <si>
    <t>Pris i DKK</t>
  </si>
  <si>
    <t>Til deling:</t>
  </si>
  <si>
    <t>Bacon den 17.01.2023</t>
  </si>
  <si>
    <t>Diff</t>
  </si>
  <si>
    <t>Brun Farin / Rørsukker</t>
  </si>
  <si>
    <t>Brown Farin / Cane Sugar</t>
  </si>
  <si>
    <t>Brutto vægt af kød i g:</t>
  </si>
  <si>
    <t>Afpuds i g:</t>
  </si>
  <si>
    <t>Afmålt</t>
  </si>
  <si>
    <t>Udregnet</t>
  </si>
  <si>
    <t>Vægt kød, salt &amp; pose i g:</t>
  </si>
  <si>
    <t>Salt &amp; krydderi per pose</t>
  </si>
  <si>
    <t>Poser 2 meter</t>
  </si>
  <si>
    <t>Midterstykket stege- og / eller kogestykket fra Tistrup Slagtehus. Jeg købte et helt stykke - stege og koge</t>
  </si>
  <si>
    <t>Til 1 kg  Udbenet spidsbryst / oksebryst:</t>
  </si>
  <si>
    <t>For 1 kg Boneless brisket / beef brisket:</t>
  </si>
  <si>
    <t>Pastrami</t>
  </si>
  <si>
    <t>Spidsbryst</t>
  </si>
  <si>
    <t>Sort peber fra møllen</t>
  </si>
  <si>
    <t>Black pepper from the mill</t>
  </si>
  <si>
    <t>Løgpulver</t>
  </si>
  <si>
    <t>Onion powder</t>
  </si>
  <si>
    <t>Koriander, stødt</t>
  </si>
  <si>
    <t>0 til 20%</t>
  </si>
  <si>
    <t>20 til 25%</t>
  </si>
  <si>
    <t>25 til 100%</t>
  </si>
  <si>
    <t>Foreløbigt er der skrevet 10 opskrifter, med beregnede værdier for almindeligt køkken salt og nitrit salt, samt sukker og forskellige krydderier.  Man kan selv bestemme om alle krydderier skal tilsættes, så undlad bare</t>
  </si>
  <si>
    <t xml:space="preserve">So far, 10 recipes have been written, with calculated values for ordinary kitchen salt and nitrite salt, as well as sugar and various spices. You can decide for yourself whether all spices should be added, so just omit </t>
  </si>
  <si>
    <t>Ingefær, pulver</t>
  </si>
  <si>
    <t>Ginger, powder</t>
  </si>
  <si>
    <t>Billedet viser udskæring af okse. Her bruges SPIDSBRYST, som sidder forrest på oksen.</t>
  </si>
  <si>
    <t>braisering eller anden langtidstilberedning som sous vide. Denne udskæring består af nogle store, hårde muskler, hvorfor det er vigtigt, at kødet bliver stegt eller kogt længe ved en lav temperatur, hvis du vil have det mørt.</t>
  </si>
  <si>
    <t>1 cm tykkelse på kødet. Dog min 4 døgn. Vend posen en gang dagligt for ensartet saltning. Lad kødet</t>
  </si>
  <si>
    <t>Efter endt saltningstid tages posen ud af køleskabet, læg kødet i koldt vand i 60 minutter og skyl efter for</t>
  </si>
  <si>
    <t>salt, sukker og krydderi-rester på overfladen af kødet. Dub kødet helt tørt for vand i et rent viskestykke.</t>
  </si>
  <si>
    <r>
      <t xml:space="preserve">Kødet er nu klar til varmbehandling og røgning. Temperaturen i røgeovnen skal holde på ca. 80 </t>
    </r>
    <r>
      <rPr>
        <sz val="14"/>
        <color theme="1"/>
        <rFont val="Calibri"/>
        <family val="2"/>
      </rPr>
      <t>⁰C i op</t>
    </r>
  </si>
  <si>
    <t>Bland salt, sukker og krydderier, gnid det godt ind i kødet. Kom kød og  krydderiblandingen i en</t>
  </si>
  <si>
    <t>rumtemperatur, hvor du kan hænge kødet op i et døgn. Nu kan kødet hænges op i den varme røgeovn.</t>
  </si>
  <si>
    <t>1. gangs RUB:</t>
  </si>
  <si>
    <t>Varm røgning:</t>
  </si>
  <si>
    <t>2. gangs RUB:</t>
  </si>
  <si>
    <t>Servering:</t>
  </si>
  <si>
    <t>hellere salt en dag for længe end en dag for kort, da det ikke kan blive for salt. Saltningsgraden er 2,4%.</t>
  </si>
  <si>
    <t>Når kernetemperaturen er opnået, tages kødet ud af røgeovnen og pakkes ind i en pose (boks). Posen</t>
  </si>
  <si>
    <t>(boksen) lægges i køleskabet i nogle døgn for at "modnes". Herefter kan du skære tynde skiver på</t>
  </si>
  <si>
    <t>tværs af fibrene i kødet. Serveres på surdejsbrød med "Tandsmør" og måske lidt salt.</t>
  </si>
  <si>
    <t>Velbekomme fra walter-lystfisker.dk</t>
  </si>
  <si>
    <t>vakuum pose. Dan vakuum og svejs posen. Læg posen i køleskabet i op til 10 døgn, 1 døgn per</t>
  </si>
  <si>
    <t>Nitrit indholdet er afstemt til ca. 100 mg per kg kød. Der er tilsat Natriumascorbat E301, som vil</t>
  </si>
  <si>
    <t>reducere nitrit indholdet med tiden. Læs under "Forord" om Natriumascorbat E301. Kan anbefales.</t>
  </si>
  <si>
    <t>MEN inden kødet skal røges, skal det indgnides i 2. gangs RUB. Bland alle krydderier i en skål og dryp</t>
  </si>
  <si>
    <t>The picture shows a cut of beef. Here we use BEEF BRISKET, which sits at the front of the bull.</t>
  </si>
  <si>
    <t>1st time RUB:</t>
  </si>
  <si>
    <t>2nd time RUB:</t>
  </si>
  <si>
    <t>Hot smoking:</t>
  </si>
  <si>
    <t>Serving:</t>
  </si>
  <si>
    <t>better salt a day too long than a day too short, as it cannot be too salty. The degree of salinity is 2.4%.</t>
  </si>
  <si>
    <t>Apply vacuum and seal the bag. Put the bag in the fridge for up to 10 days, 1 day per 1 cm thickness of</t>
  </si>
  <si>
    <t>the meat. However, a minimum of 4 days. Turn the bag once a day for uniform salting. Leave the meat</t>
  </si>
  <si>
    <t>The nitrite content is adjusted to approx. 100 mg per kg of meat. Sodium ascorbate E301 has been added,</t>
  </si>
  <si>
    <t>which will reduce the nitrite content over time. Read under "Foreword" about Sodium ascorbate E301.</t>
  </si>
  <si>
    <t>Recommendable.</t>
  </si>
  <si>
    <t>After the salting time is over, take the bag out of the fridge, place the meat in cold water for 60 minutes</t>
  </si>
  <si>
    <t>and rinse for salt, sugar and spice residues on the surface of the meat. Dip the meat completely dry</t>
  </si>
  <si>
    <t>for water in a clean tea towel.</t>
  </si>
  <si>
    <t>The meat is now ready for heat treatment and smoking. The temperature in the smoking oven must stay</t>
  </si>
  <si>
    <t>at approx. 80 ⁰C in up to 6 hours. Use a roasting thermometer and check the temperature of the meat,</t>
  </si>
  <si>
    <t>BUT before the meat is to be smoked, it must be rubbed in 2nd time RUB. Mix all the spices in a bowl and</t>
  </si>
  <si>
    <t>drizzle add a little water until a smooth mass is obtained. This mass is rubbed all over the meat. Find a dry</t>
  </si>
  <si>
    <t>lidt vand i, indtil en klæg masse fås. Denne masse indgnides overalt på kødet. Find et tørt sted med</t>
  </si>
  <si>
    <t>When the core temperature is reached, the meat is taken out of the smoker and packed in a bag (box).</t>
  </si>
  <si>
    <t>the fibers of the meat. Served on sourdough bread with "Tooth butter" and perhaps a little salt.</t>
  </si>
  <si>
    <t>Bon appetite from walter-lystfisker.dk</t>
  </si>
  <si>
    <t>Mix salt, sugar and spices, rub it well into the meat. Put the meat and the spice mixture in a vacuum bag</t>
  </si>
  <si>
    <t>The bag (the box) is put in the fridge for a few days to "ripen". You can then cut thin slices across</t>
  </si>
  <si>
    <t xml:space="preserve">Hamburgerryg </t>
  </si>
  <si>
    <t>Kog ved lav varme under låg i ca. 45 minutter, til kernetemperaturen er 60 grader. Tag gryden fra varmen og lad hamburgerryggen stå i vandet i 30 minutter.</t>
  </si>
  <si>
    <t>in the hot smoking oven.</t>
  </si>
  <si>
    <t>place with room temperature, where you can hang the meat for one day. Now the meat can be hung up</t>
  </si>
  <si>
    <t>2. Saltningsgraden justeres med almindelig køkkensalt. Her kan også anvendes: "Hvad hvis-analyse målsøgning"</t>
  </si>
  <si>
    <t>1. Brug "Hvad hvis-analyse målsøgning" på Nitritsalt for at finde den korrekte værdi for Nitrit [mg/kg]  i kødet</t>
  </si>
  <si>
    <r>
      <t>Indsæt værdier i de</t>
    </r>
    <r>
      <rPr>
        <sz val="18"/>
        <color rgb="FFFFFF00"/>
        <rFont val="Calibri"/>
        <family val="2"/>
        <scheme val="minor"/>
      </rPr>
      <t xml:space="preserve"> </t>
    </r>
    <r>
      <rPr>
        <b/>
        <sz val="18"/>
        <color rgb="FFFFFF00"/>
        <rFont val="Calibri"/>
        <family val="2"/>
        <scheme val="minor"/>
      </rPr>
      <t>gule celler</t>
    </r>
    <r>
      <rPr>
        <sz val="18"/>
        <color theme="1"/>
        <rFont val="Calibri"/>
        <family val="2"/>
        <scheme val="minor"/>
      </rPr>
      <t xml:space="preserve">. De </t>
    </r>
    <r>
      <rPr>
        <sz val="18"/>
        <color rgb="FF0070C0"/>
        <rFont val="Calibri"/>
        <family val="2"/>
        <scheme val="minor"/>
      </rPr>
      <t>blå</t>
    </r>
    <r>
      <rPr>
        <sz val="18"/>
        <color theme="1"/>
        <rFont val="Calibri"/>
        <family val="2"/>
        <scheme val="minor"/>
      </rPr>
      <t xml:space="preserve"> og </t>
    </r>
    <r>
      <rPr>
        <sz val="18"/>
        <color rgb="FF00B050"/>
        <rFont val="Calibri"/>
        <family val="2"/>
        <scheme val="minor"/>
      </rPr>
      <t>grønne</t>
    </r>
    <r>
      <rPr>
        <sz val="18"/>
        <color theme="1"/>
        <rFont val="Calibri"/>
        <family val="2"/>
        <scheme val="minor"/>
      </rPr>
      <t xml:space="preserve"> celler bruges til "Målsøgning"</t>
    </r>
  </si>
  <si>
    <r>
      <t xml:space="preserve">Først målsøgning på </t>
    </r>
    <r>
      <rPr>
        <sz val="16"/>
        <color rgb="FF0070C0"/>
        <rFont val="Calibri"/>
        <family val="2"/>
        <scheme val="minor"/>
      </rPr>
      <t>Nitritsalt</t>
    </r>
    <r>
      <rPr>
        <sz val="16"/>
        <color rgb="FFFF0000"/>
        <rFont val="Calibri"/>
        <family val="2"/>
        <scheme val="minor"/>
      </rPr>
      <t xml:space="preserve">, derefter på </t>
    </r>
    <r>
      <rPr>
        <sz val="16"/>
        <color rgb="FF00B050"/>
        <rFont val="Calibri"/>
        <family val="2"/>
        <scheme val="minor"/>
      </rPr>
      <t>Alm. Køkkensalt                                                              First target search on Nitrite salt, then on Alm. Table salt</t>
    </r>
  </si>
  <si>
    <t>Spidsbrystet er et fladt stykke kød, der sidder på det forreste af brystet mellem forbenene. Spidsbrystet har mindre fedt end det øvrige brystkød, men har grove fibre og tæt bindevæv, derfor egner denne udskæring sig til kogning,</t>
  </si>
  <si>
    <t>Oksespidsbrystet er en gammel klassiker med masser af smag, som man  ikke får i et delikat stykke kød som mørbrad.</t>
  </si>
  <si>
    <t>cooking, braising or other long-term cooking such as sous vide. This cut consists of some large, tough muscles, so it is important that the meat is fried or boiled for a long time at a low temperature if you want it to be tender.</t>
  </si>
  <si>
    <t>The brisket is a flat piece of meat that sits on the front of the chest between the front legs. The brisket has less fat than the other breast meat, but has coarse fibers and dense connective tissue, which is why this cut is suitable for</t>
  </si>
  <si>
    <t>Beef brisket is an old classic with lots of flavor that you don't get in a delicate piece of meat like tenderloin.</t>
  </si>
  <si>
    <t>Beef brisket = Spidsbryst:</t>
  </si>
  <si>
    <t>til 6 timer. Brug et stege termometer og kontroller temperaturen i kødet, skal være fra 68 ⁰C til 70 ⁰C.</t>
  </si>
  <si>
    <t xml:space="preserve"> it should be from 68 ⁰C to 70 ⁰C.</t>
  </si>
  <si>
    <t>Kalvetunge:</t>
  </si>
  <si>
    <t>*Thyme, dried</t>
  </si>
  <si>
    <t>*Bay leaves</t>
  </si>
  <si>
    <t>Tør tungen i et rent viskestykke og vej den igen. Indfør resultatet i E2 - aflæs vægttab i % i H3. Nu er kalvetungen blevet sprængt og kan nu koges til enten en hovedret eller som pålæg.</t>
  </si>
  <si>
    <t>*Timian og *laurbærblade kan tilsættes til kogevandet sammen med gulerødder, løg og andre grønsager efter eget ønske. Jeg købte min kalve tunge hos Tistrup Slagtehus, den vejede 1,225 kg efter den var renset for kirtler og løse hinder.</t>
  </si>
  <si>
    <t>**Vægttab: Vej den rensede tunge efter den er renset og har ligget i koldt vand natten over og inden den saltes. Salt og vacuumer posen og læg tungen på køl i 6 døgn. Tag tungen ud af posen og skyl for rester af salt og krydderier.</t>
  </si>
  <si>
    <t>Hovedret:</t>
  </si>
  <si>
    <t>Læg kalvetungen i en passende stor gryde og dæk med koldt vand. Tilsæt urter, timian og laurbærblade, efter egen smag. Kog (simre) kalvetungen i 2 ½ time. Tag gryden fra varmen og lad kalvetungen afkøle i vandet, indtil man kan stikke</t>
  </si>
  <si>
    <r>
      <rPr>
        <b/>
        <sz val="12"/>
        <color theme="1"/>
        <rFont val="Calibri"/>
        <family val="2"/>
        <scheme val="minor"/>
      </rPr>
      <t>Light</t>
    </r>
    <r>
      <rPr>
        <sz val="12"/>
        <color theme="1"/>
        <rFont val="Calibri"/>
        <family val="2"/>
        <scheme val="minor"/>
      </rPr>
      <t xml:space="preserve"> gourmet salting</t>
    </r>
  </si>
  <si>
    <r>
      <rPr>
        <b/>
        <sz val="12"/>
        <color theme="1"/>
        <rFont val="Calibri"/>
        <family val="2"/>
        <scheme val="minor"/>
      </rPr>
      <t>Medium</t>
    </r>
    <r>
      <rPr>
        <sz val="12"/>
        <color theme="1"/>
        <rFont val="Calibri"/>
        <family val="2"/>
        <scheme val="minor"/>
      </rPr>
      <t xml:space="preserve"> gourmet salting</t>
    </r>
  </si>
  <si>
    <r>
      <rPr>
        <b/>
        <sz val="12"/>
        <color theme="1"/>
        <rFont val="Calibri"/>
        <family val="2"/>
        <scheme val="minor"/>
      </rPr>
      <t>Heavy</t>
    </r>
    <r>
      <rPr>
        <sz val="12"/>
        <color theme="1"/>
        <rFont val="Calibri"/>
        <family val="2"/>
        <scheme val="minor"/>
      </rPr>
      <t xml:space="preserve"> gourmand salting</t>
    </r>
  </si>
  <si>
    <t>Spidsbryst = Beef brisket:</t>
  </si>
  <si>
    <t>Tips:</t>
  </si>
  <si>
    <t>Veal tongue:</t>
  </si>
  <si>
    <t>Dry the tongue in a clean tea towel and weigh it again. Enter the result in E2 - read weight loss in % in H3. Now the veal tongue has been split open and can now be cooked either as a main course or as a side dish.</t>
  </si>
  <si>
    <t>*Thyme and *bay leaves can be added to the boiling water together with carrots, onions and other vegetables as desired. I bought my calf's tongue from Tistrup Slagtehus, it weighed 1.225 kg after it was cleaned of glands</t>
  </si>
  <si>
    <t>and loose obstructions.</t>
  </si>
  <si>
    <t>**Weight loss: Weigh the cleaned tongue after it has been cleaned and has been in cold water overnight and before salting. Salt and vacuum the bag and refrigerate the tongue for 6 days. Take the tongue out of the bag and</t>
  </si>
  <si>
    <t>rinse off any remaining salt and spices.</t>
  </si>
  <si>
    <t>Main course:</t>
  </si>
  <si>
    <t>Place the veal tongue in a suitably large pot and cover with cold water. Add herbs, thyme and bay leaves, to your taste. Boil (simmer) the veal tongue for 2 ½ hours. Remove the pan from the heat and let the veal tongue cool</t>
  </si>
  <si>
    <t>Hints:</t>
  </si>
  <si>
    <t>**Vægttab bør ligge mellem 5% og 10% for god holdbarhed</t>
  </si>
  <si>
    <t>**Weight loss should be between 5% and 10% for good durability</t>
  </si>
  <si>
    <t>0 til 5%</t>
  </si>
  <si>
    <t>5 til 10%</t>
  </si>
  <si>
    <t>Kalvetungen er klar til at skiveskæres.</t>
  </si>
  <si>
    <t>en finger i uden at brænde sig. Tag kalvetungen op og fjern alt hud på siderne samt oversiden af tungen med en kniv. Det er den ru del af tungen. Hvis der sidder noget "fnask" på undersiden fjernes dette også.</t>
  </si>
  <si>
    <t xml:space="preserve">in the water until you can stick it a finger in without burning yourself. Pick up the veal tongue and remove all the skin on the sides and top of the tongue with a knife. It is the rough part of the tongue. If there is any "scratch" </t>
  </si>
  <si>
    <t>on the underside, this is also removed. The veal tongue is ready to be sliced.</t>
  </si>
  <si>
    <t>Hvis du vil prøve med tunger for andre dyr. Svinetunger skal koge i 1 ½ time, mens en kalvetunge skal koge i 2 ½ time og en oksetunge skal koge i 3 ½ time ved svag varme. Tungen blev saltet i 5 døgn på køl. Vejede før 1225 g efter 1128 g,</t>
  </si>
  <si>
    <t>If you want to try with tongues for other animals. Pig tongues must cook for 1 ½ hours, while a veal tongue must cook for 2 ½ hours and a beef tongue must cook for 3 ½ hours on low heat. The tongue was salted for 5 days in the fridge.</t>
  </si>
  <si>
    <t>Weighed before 1225 g after 1128 g - loss 97 g or 7.9 %.</t>
  </si>
  <si>
    <t>tab 97 g  eller 7,9 %.</t>
  </si>
  <si>
    <t>The tongue is in finger warm condition "Furry"</t>
  </si>
  <si>
    <t>Tungen er i finger varmt tilstand "Pelset"</t>
  </si>
  <si>
    <t>Den saltede kalvetunge er kogt i 2 ½ time med ovennævnte krydderier</t>
  </si>
  <si>
    <t>The salted veal tongue is cooked for 2 ½ hours with the above -mentioned spices</t>
  </si>
  <si>
    <t>Kalvetungen opvarmes i saucen beskrevte på min hjemmeside</t>
  </si>
  <si>
    <t>Kalvetungen serveret som hovedret, men kun for 2 personer</t>
  </si>
  <si>
    <t>The veal tongue is heated in the sauce described on my website</t>
  </si>
  <si>
    <t>Veal tongue served as a main course, but only for 2 people</t>
  </si>
  <si>
    <t>NB: Du kan i stedet for røgning prøve med sous vide. Et kg spidsbryst giver du 18 timer ved 58  ⁰C.</t>
  </si>
  <si>
    <t>Note: Instead of smoking, you can try sous vide. You give one kg beef brisket 18 hours at 58 ⁰C.</t>
  </si>
  <si>
    <t>Cook on a low heat with the lid on for approx. 45 minutes, until the core temperature is 60 degrees. Remove the pan from the heat and leave the hamburger back in the water for 30 minutes.</t>
  </si>
  <si>
    <t>Hamburgerryg er fremstillet af mellemkam med eller uden ben. Ben udgør 6% af vægten. Kom hamburgerryggen i en gryde med kogende vand, så det lige dækker. Bring vandet i kog igen og skum.</t>
  </si>
  <si>
    <t>Hamburger backs are made from loin with or without bones. Bones make up 6% of the weight. Put the hamburger back in a pot of boiling water so that it just covers. Bring the water to the boil again and froth.</t>
  </si>
  <si>
    <t>Hamburger back = Hamburgerryg</t>
  </si>
  <si>
    <t>Mellemkam = Intermediate ridge</t>
  </si>
  <si>
    <r>
      <rPr>
        <b/>
        <sz val="14"/>
        <color rgb="FFFF0000"/>
        <rFont val="Calibri"/>
        <family val="2"/>
        <scheme val="minor"/>
      </rPr>
      <t>Bemærk:</t>
    </r>
    <r>
      <rPr>
        <sz val="14"/>
        <color theme="1"/>
        <rFont val="Calibri"/>
        <family val="2"/>
        <scheme val="minor"/>
      </rPr>
      <t xml:space="preserve"> Køkkensalt og nitritsalt SKAL altid være indtastet i Celle B4 og B5,  hvis du ikke ønsker at anvende nitritsalt, så tast 0 i B5. MEN husk nitritsalt  0,6 % mellem  17 g/kg kød og 20 g/kg kød er en </t>
    </r>
  </si>
  <si>
    <t>nødvendighed for hjemme koldrøger af kød og pølser, hvis man vil være sikker på ikke at blive syg.</t>
  </si>
  <si>
    <r>
      <rPr>
        <b/>
        <sz val="14"/>
        <color rgb="FFFF0000"/>
        <rFont val="Calibri"/>
        <family val="2"/>
        <scheme val="minor"/>
      </rPr>
      <t>Note:</t>
    </r>
    <r>
      <rPr>
        <b/>
        <sz val="14"/>
        <rFont val="Calibri"/>
        <family val="2"/>
        <scheme val="minor"/>
      </rPr>
      <t xml:space="preserve"> </t>
    </r>
    <r>
      <rPr>
        <sz val="14"/>
        <rFont val="Calibri"/>
        <family val="2"/>
        <scheme val="minor"/>
      </rPr>
      <t xml:space="preserve">Table salt and nitrite salt MUST always be entered in Cells B4 and B5, if you do not want to use nitrite salt, enter 0 in B5. BUT remember nitrite salt 0.6% between 17 g/kg meat and 20 g/kg meat is a necessity  </t>
    </r>
  </si>
  <si>
    <t>for cold smoking meat and sausages at home if you want to be sure of not getting sick.</t>
  </si>
</sst>
</file>

<file path=xl/styles.xml><?xml version="1.0" encoding="utf-8"?>
<styleSheet xmlns="http://schemas.openxmlformats.org/spreadsheetml/2006/main">
  <numFmts count="6">
    <numFmt numFmtId="44" formatCode="_ &quot;kr.&quot;\ * #,##0.00_ ;_ &quot;kr.&quot;\ * \-#,##0.00_ ;_ &quot;kr.&quot;\ * &quot;-&quot;??_ ;_ @_ "/>
    <numFmt numFmtId="43" formatCode="_ * #,##0.00_ ;_ * \-#,##0.00_ ;_ * &quot;-&quot;??_ ;_ @_ "/>
    <numFmt numFmtId="164" formatCode="0.0"/>
    <numFmt numFmtId="165" formatCode="0.000"/>
    <numFmt numFmtId="166" formatCode="0.0%"/>
    <numFmt numFmtId="167" formatCode="_ * #,##0.000_ ;_ * \-#,##0.000_ ;_ * &quot;-&quot;???_ ;_ @_ "/>
  </numFmts>
  <fonts count="72">
    <font>
      <sz val="11"/>
      <color theme="1"/>
      <name val="Calibri"/>
      <family val="2"/>
      <scheme val="minor"/>
    </font>
    <font>
      <sz val="11"/>
      <color theme="1"/>
      <name val="Calibri"/>
      <family val="2"/>
      <scheme val="minor"/>
    </font>
    <font>
      <sz val="16"/>
      <color theme="1"/>
      <name val="Calibri"/>
      <family val="2"/>
      <scheme val="minor"/>
    </font>
    <font>
      <sz val="16"/>
      <color theme="0" tint="-0.14999847407452621"/>
      <name val="Calibri"/>
      <family val="2"/>
      <scheme val="minor"/>
    </font>
    <font>
      <u/>
      <sz val="11"/>
      <color theme="10"/>
      <name val="Calibri"/>
      <family val="2"/>
    </font>
    <font>
      <sz val="16"/>
      <color rgb="FF000000"/>
      <name val="Calibri"/>
      <family val="2"/>
      <scheme val="minor"/>
    </font>
    <font>
      <sz val="18"/>
      <name val="Calibri"/>
      <family val="2"/>
      <scheme val="minor"/>
    </font>
    <font>
      <sz val="16"/>
      <name val="Calibri"/>
      <family val="2"/>
      <scheme val="minor"/>
    </font>
    <font>
      <sz val="18"/>
      <color indexed="10"/>
      <name val="Calibri"/>
      <family val="2"/>
      <scheme val="minor"/>
    </font>
    <font>
      <sz val="18"/>
      <color theme="1"/>
      <name val="Calibri"/>
      <family val="2"/>
      <scheme val="minor"/>
    </font>
    <font>
      <b/>
      <sz val="16"/>
      <color theme="1"/>
      <name val="Calibri"/>
      <family val="2"/>
      <scheme val="minor"/>
    </font>
    <font>
      <b/>
      <sz val="16"/>
      <color indexed="8"/>
      <name val="Calibri"/>
      <family val="2"/>
    </font>
    <font>
      <u/>
      <sz val="16"/>
      <color theme="10"/>
      <name val="Calibri"/>
      <family val="2"/>
    </font>
    <font>
      <b/>
      <sz val="16"/>
      <color rgb="FFFF0000"/>
      <name val="Calibri"/>
      <family val="2"/>
      <scheme val="minor"/>
    </font>
    <font>
      <b/>
      <sz val="18"/>
      <color rgb="FFFF0000"/>
      <name val="Calibri"/>
      <family val="2"/>
      <scheme val="minor"/>
    </font>
    <font>
      <sz val="14"/>
      <color theme="1"/>
      <name val="Calibri"/>
      <family val="2"/>
      <scheme val="minor"/>
    </font>
    <font>
      <sz val="14"/>
      <color theme="1"/>
      <name val="Calibri"/>
      <family val="2"/>
    </font>
    <font>
      <sz val="12"/>
      <color theme="1"/>
      <name val="Calibri"/>
      <family val="2"/>
      <scheme val="minor"/>
    </font>
    <font>
      <sz val="18"/>
      <color rgb="FFFF0000"/>
      <name val="Calibri"/>
      <family val="2"/>
      <scheme val="minor"/>
    </font>
    <font>
      <b/>
      <sz val="12"/>
      <color theme="1"/>
      <name val="Calibri"/>
      <family val="2"/>
      <scheme val="minor"/>
    </font>
    <font>
      <i/>
      <sz val="14"/>
      <color rgb="FFFF0000"/>
      <name val="Calibri"/>
      <family val="2"/>
      <scheme val="minor"/>
    </font>
    <font>
      <sz val="18"/>
      <color rgb="FF00B050"/>
      <name val="Calibri"/>
      <family val="2"/>
      <scheme val="minor"/>
    </font>
    <font>
      <sz val="18"/>
      <color rgb="FF00B0F0"/>
      <name val="Calibri"/>
      <family val="2"/>
      <scheme val="minor"/>
    </font>
    <font>
      <sz val="18"/>
      <color rgb="FFFFFF00"/>
      <name val="Calibri"/>
      <family val="2"/>
      <scheme val="minor"/>
    </font>
    <font>
      <sz val="18"/>
      <color rgb="FF0070C0"/>
      <name val="Calibri"/>
      <family val="2"/>
      <scheme val="minor"/>
    </font>
    <font>
      <sz val="14"/>
      <name val="Calibri"/>
      <family val="2"/>
      <scheme val="minor"/>
    </font>
    <font>
      <sz val="16"/>
      <color rgb="FFFF0000"/>
      <name val="Calibri"/>
      <family val="2"/>
      <scheme val="minor"/>
    </font>
    <font>
      <b/>
      <sz val="24"/>
      <color theme="1"/>
      <name val="Calibri"/>
      <family val="2"/>
      <scheme val="minor"/>
    </font>
    <font>
      <u/>
      <sz val="14"/>
      <color theme="10"/>
      <name val="Calibri"/>
      <family val="2"/>
    </font>
    <font>
      <b/>
      <sz val="14"/>
      <color rgb="FF0070C0"/>
      <name val="Calibri"/>
      <family val="2"/>
      <scheme val="minor"/>
    </font>
    <font>
      <b/>
      <sz val="14"/>
      <color rgb="FF00B050"/>
      <name val="Calibri"/>
      <family val="2"/>
      <scheme val="minor"/>
    </font>
    <font>
      <b/>
      <sz val="14"/>
      <name val="Calibri"/>
      <family val="2"/>
      <scheme val="minor"/>
    </font>
    <font>
      <b/>
      <sz val="14"/>
      <color rgb="FFFF0000"/>
      <name val="Calibri"/>
      <family val="2"/>
      <scheme val="minor"/>
    </font>
    <font>
      <b/>
      <sz val="20"/>
      <color theme="1"/>
      <name val="Calibri"/>
      <family val="2"/>
      <scheme val="minor"/>
    </font>
    <font>
      <b/>
      <sz val="16"/>
      <color rgb="FF00B050"/>
      <name val="Calibri"/>
      <family val="2"/>
      <scheme val="minor"/>
    </font>
    <font>
      <b/>
      <sz val="12"/>
      <color rgb="FF1A1A1A"/>
      <name val="Georgia"/>
      <family val="1"/>
    </font>
    <font>
      <sz val="20"/>
      <color theme="1"/>
      <name val="Calibri"/>
      <family val="2"/>
      <scheme val="minor"/>
    </font>
    <font>
      <b/>
      <sz val="12"/>
      <color rgb="FF0070C0"/>
      <name val="Calibri"/>
      <family val="2"/>
      <scheme val="minor"/>
    </font>
    <font>
      <b/>
      <sz val="12"/>
      <color rgb="FF1A1A1A"/>
      <name val="Calibri"/>
      <family val="2"/>
      <scheme val="minor"/>
    </font>
    <font>
      <b/>
      <sz val="12"/>
      <color rgb="FF00B050"/>
      <name val="Calibri"/>
      <family val="2"/>
      <scheme val="minor"/>
    </font>
    <font>
      <b/>
      <sz val="14"/>
      <color theme="1"/>
      <name val="Calibri"/>
      <family val="2"/>
      <scheme val="minor"/>
    </font>
    <font>
      <sz val="12"/>
      <color theme="6" tint="0.79998168889431442"/>
      <name val="Calibri"/>
      <family val="2"/>
      <scheme val="minor"/>
    </font>
    <font>
      <sz val="12"/>
      <color rgb="FF1A1A1A"/>
      <name val="Georgia"/>
      <family val="1"/>
    </font>
    <font>
      <b/>
      <sz val="12"/>
      <name val="Calibri"/>
      <family val="2"/>
      <scheme val="minor"/>
    </font>
    <font>
      <b/>
      <sz val="12"/>
      <color rgb="FFFF0000"/>
      <name val="Calibri"/>
      <family val="2"/>
      <scheme val="minor"/>
    </font>
    <font>
      <sz val="12"/>
      <name val="Arial"/>
      <family val="2"/>
    </font>
    <font>
      <sz val="12"/>
      <color theme="1"/>
      <name val="Calibri"/>
      <family val="2"/>
    </font>
    <font>
      <sz val="11.75"/>
      <color theme="1"/>
      <name val="Calibri"/>
      <family val="2"/>
    </font>
    <font>
      <sz val="14"/>
      <color rgb="FF282828"/>
      <name val="Calibri"/>
      <family val="2"/>
      <scheme val="minor"/>
    </font>
    <font>
      <u/>
      <sz val="14"/>
      <color theme="10"/>
      <name val="Calibri"/>
      <family val="2"/>
      <scheme val="minor"/>
    </font>
    <font>
      <sz val="14"/>
      <color rgb="FF000000"/>
      <name val="Calibri"/>
      <family val="2"/>
      <scheme val="minor"/>
    </font>
    <font>
      <b/>
      <sz val="18"/>
      <color theme="1"/>
      <name val="Calibri"/>
      <family val="2"/>
      <scheme val="minor"/>
    </font>
    <font>
      <b/>
      <sz val="18"/>
      <color rgb="FFFFFF00"/>
      <name val="Calibri"/>
      <family val="2"/>
      <scheme val="minor"/>
    </font>
    <font>
      <sz val="10"/>
      <color rgb="FF2E2E2E"/>
      <name val="Arial"/>
      <family val="2"/>
    </font>
    <font>
      <b/>
      <sz val="16"/>
      <color rgb="FF2E2E2E"/>
      <name val="Calibri"/>
      <family val="2"/>
      <scheme val="minor"/>
    </font>
    <font>
      <sz val="16"/>
      <color rgb="FF2E2E2E"/>
      <name val="Calibri"/>
      <family val="2"/>
      <scheme val="minor"/>
    </font>
    <font>
      <b/>
      <sz val="16"/>
      <color rgb="FF202124"/>
      <name val="Calibri"/>
      <family val="2"/>
      <scheme val="minor"/>
    </font>
    <font>
      <sz val="14"/>
      <color rgb="FF374151"/>
      <name val="Calibri"/>
      <family val="2"/>
      <scheme val="minor"/>
    </font>
    <font>
      <sz val="16"/>
      <color theme="1"/>
      <name val="Calibri"/>
      <family val="2"/>
    </font>
    <font>
      <sz val="11"/>
      <color rgb="FF333333"/>
      <name val="Inherit"/>
    </font>
    <font>
      <b/>
      <sz val="16"/>
      <color rgb="FF222222"/>
      <name val="Calibri"/>
      <family val="2"/>
      <scheme val="minor"/>
    </font>
    <font>
      <sz val="14"/>
      <color rgb="FF222222"/>
      <name val="Calibri"/>
      <family val="2"/>
      <scheme val="minor"/>
    </font>
    <font>
      <b/>
      <sz val="14"/>
      <color rgb="FF222222"/>
      <name val="Calibri"/>
      <family val="2"/>
      <scheme val="minor"/>
    </font>
    <font>
      <b/>
      <sz val="14"/>
      <color rgb="FF000000"/>
      <name val="Calibri"/>
      <family val="2"/>
      <scheme val="minor"/>
    </font>
    <font>
      <sz val="14"/>
      <color rgb="FF333333"/>
      <name val="Calibri"/>
      <family val="2"/>
      <scheme val="minor"/>
    </font>
    <font>
      <sz val="14"/>
      <color rgb="FF2E2E2E"/>
      <name val="Calibri"/>
      <family val="2"/>
      <scheme val="minor"/>
    </font>
    <font>
      <b/>
      <sz val="16"/>
      <name val="Calibri"/>
      <family val="2"/>
      <scheme val="minor"/>
    </font>
    <font>
      <sz val="16"/>
      <color rgb="FF0070C0"/>
      <name val="Calibri"/>
      <family val="2"/>
      <scheme val="minor"/>
    </font>
    <font>
      <sz val="16"/>
      <color rgb="FF00B050"/>
      <name val="Calibri"/>
      <family val="2"/>
      <scheme val="minor"/>
    </font>
    <font>
      <sz val="14"/>
      <color rgb="FF212529"/>
      <name val="Calibri"/>
      <family val="2"/>
      <scheme val="minor"/>
    </font>
    <font>
      <b/>
      <sz val="16"/>
      <color rgb="FF212529"/>
      <name val="Calibri"/>
      <family val="2"/>
      <scheme val="minor"/>
    </font>
    <font>
      <b/>
      <sz val="14"/>
      <color rgb="FF2E2E2E"/>
      <name val="Calibri"/>
      <family val="2"/>
      <scheme val="minor"/>
    </font>
  </fonts>
  <fills count="15">
    <fill>
      <patternFill patternType="none"/>
    </fill>
    <fill>
      <patternFill patternType="gray125"/>
    </fill>
    <fill>
      <patternFill patternType="solid">
        <fgColor rgb="FFFFFF00"/>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rgb="FF92D050"/>
        <bgColor indexed="64"/>
      </patternFill>
    </fill>
    <fill>
      <patternFill patternType="solid">
        <fgColor rgb="FF00B0F0"/>
        <bgColor indexed="64"/>
      </patternFill>
    </fill>
    <fill>
      <patternFill patternType="solid">
        <fgColor theme="0" tint="-0.249977111117893"/>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theme="0" tint="-4.9989318521683403E-2"/>
        <bgColor indexed="64"/>
      </patternFill>
    </fill>
    <fill>
      <patternFill patternType="solid">
        <fgColor theme="1"/>
        <bgColor indexed="64"/>
      </patternFill>
    </fill>
  </fills>
  <borders count="66">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bottom/>
      <diagonal/>
    </border>
    <border>
      <left style="medium">
        <color indexed="64"/>
      </left>
      <right/>
      <top style="thin">
        <color indexed="64"/>
      </top>
      <bottom/>
      <diagonal/>
    </border>
    <border>
      <left/>
      <right/>
      <top style="thin">
        <color indexed="64"/>
      </top>
      <bottom/>
      <diagonal/>
    </border>
    <border>
      <left style="medium">
        <color indexed="64"/>
      </left>
      <right/>
      <top style="medium">
        <color indexed="64"/>
      </top>
      <bottom style="medium">
        <color indexed="64"/>
      </bottom>
      <diagonal/>
    </border>
    <border>
      <left/>
      <right/>
      <top style="thin">
        <color indexed="64"/>
      </top>
      <bottom style="double">
        <color indexed="64"/>
      </bottom>
      <diagonal/>
    </border>
    <border>
      <left/>
      <right/>
      <top/>
      <bottom style="double">
        <color indexed="64"/>
      </bottom>
      <diagonal/>
    </border>
    <border>
      <left style="medium">
        <color indexed="64"/>
      </left>
      <right/>
      <top style="medium">
        <color indexed="64"/>
      </top>
      <bottom style="thin">
        <color indexed="64"/>
      </bottom>
      <diagonal/>
    </border>
    <border>
      <left/>
      <right style="thin">
        <color indexed="64"/>
      </right>
      <top style="thin">
        <color indexed="64"/>
      </top>
      <bottom/>
      <diagonal/>
    </border>
    <border>
      <left style="medium">
        <color indexed="64"/>
      </left>
      <right/>
      <top style="thin">
        <color indexed="64"/>
      </top>
      <bottom style="medium">
        <color indexed="64"/>
      </bottom>
      <diagonal/>
    </border>
  </borders>
  <cellStyleXfs count="5">
    <xf numFmtId="0" fontId="0" fillId="0" borderId="0"/>
    <xf numFmtId="43" fontId="1" fillId="0" borderId="0" applyFont="0" applyFill="0" applyBorder="0" applyAlignment="0" applyProtection="0"/>
    <xf numFmtId="0" fontId="4" fillId="0" borderId="0" applyNumberFormat="0" applyFill="0" applyBorder="0" applyAlignment="0" applyProtection="0">
      <alignment vertical="top"/>
      <protection locked="0"/>
    </xf>
    <xf numFmtId="9" fontId="1" fillId="0" borderId="0" applyFont="0" applyFill="0" applyBorder="0" applyAlignment="0" applyProtection="0"/>
    <xf numFmtId="44" fontId="1" fillId="0" borderId="0" applyFont="0" applyFill="0" applyBorder="0" applyAlignment="0" applyProtection="0"/>
  </cellStyleXfs>
  <cellXfs count="577">
    <xf numFmtId="0" fontId="0" fillId="0" borderId="0" xfId="0"/>
    <xf numFmtId="0" fontId="4" fillId="0" borderId="0" xfId="2" applyAlignment="1" applyProtection="1"/>
    <xf numFmtId="165" fontId="2" fillId="2" borderId="2" xfId="0" applyNumberFormat="1" applyFont="1" applyFill="1" applyBorder="1" applyAlignment="1" applyProtection="1">
      <alignment horizontal="center" vertical="center"/>
      <protection locked="0"/>
    </xf>
    <xf numFmtId="165" fontId="2" fillId="2" borderId="5" xfId="0" applyNumberFormat="1" applyFont="1" applyFill="1" applyBorder="1" applyAlignment="1" applyProtection="1">
      <alignment horizontal="center" vertical="center"/>
      <protection locked="0"/>
    </xf>
    <xf numFmtId="166" fontId="2" fillId="2" borderId="7" xfId="3" applyNumberFormat="1" applyFont="1" applyFill="1" applyBorder="1" applyAlignment="1" applyProtection="1">
      <alignment horizontal="center" vertical="center"/>
      <protection locked="0"/>
    </xf>
    <xf numFmtId="0" fontId="15" fillId="3" borderId="0" xfId="0" applyFont="1" applyFill="1" applyBorder="1" applyAlignment="1" applyProtection="1">
      <alignment horizontal="center" vertical="center"/>
    </xf>
    <xf numFmtId="0" fontId="2" fillId="2" borderId="2" xfId="0" applyFont="1" applyFill="1" applyBorder="1" applyAlignment="1" applyProtection="1">
      <alignment horizontal="center" vertical="center"/>
      <protection locked="0"/>
    </xf>
    <xf numFmtId="0" fontId="2" fillId="8" borderId="7" xfId="0" applyFont="1" applyFill="1" applyBorder="1" applyAlignment="1" applyProtection="1">
      <alignment horizontal="center" vertical="center"/>
      <protection locked="0"/>
    </xf>
    <xf numFmtId="0" fontId="2" fillId="7" borderId="2" xfId="0" applyFont="1" applyFill="1" applyBorder="1" applyAlignment="1" applyProtection="1">
      <alignment horizontal="center" vertical="center"/>
      <protection locked="0"/>
    </xf>
    <xf numFmtId="0" fontId="2" fillId="8" borderId="30" xfId="0" applyFont="1" applyFill="1" applyBorder="1" applyAlignment="1" applyProtection="1">
      <alignment horizontal="center" vertical="center"/>
      <protection locked="0"/>
    </xf>
    <xf numFmtId="0" fontId="2" fillId="8" borderId="5" xfId="0" applyFont="1" applyFill="1" applyBorder="1" applyAlignment="1" applyProtection="1">
      <alignment horizontal="center" vertical="center"/>
      <protection locked="0"/>
    </xf>
    <xf numFmtId="0" fontId="15" fillId="3" borderId="24" xfId="0" applyFont="1" applyFill="1" applyBorder="1" applyAlignment="1" applyProtection="1">
      <alignment vertical="center"/>
    </xf>
    <xf numFmtId="0" fontId="15" fillId="0" borderId="0" xfId="0" applyFont="1" applyAlignment="1" applyProtection="1">
      <alignment vertical="center"/>
    </xf>
    <xf numFmtId="0" fontId="15" fillId="3" borderId="23" xfId="0" applyFont="1" applyFill="1" applyBorder="1" applyAlignment="1" applyProtection="1">
      <alignment vertical="center"/>
    </xf>
    <xf numFmtId="0" fontId="15" fillId="3" borderId="0" xfId="0" applyFont="1" applyFill="1" applyBorder="1" applyAlignment="1" applyProtection="1">
      <alignment horizontal="left" vertical="center"/>
    </xf>
    <xf numFmtId="0" fontId="15" fillId="3" borderId="0" xfId="0" applyFont="1" applyFill="1" applyBorder="1" applyAlignment="1" applyProtection="1">
      <alignment vertical="center"/>
    </xf>
    <xf numFmtId="0" fontId="15" fillId="3" borderId="12" xfId="0" applyFont="1" applyFill="1" applyBorder="1" applyAlignment="1" applyProtection="1">
      <alignment vertical="center"/>
    </xf>
    <xf numFmtId="0" fontId="20" fillId="3" borderId="0" xfId="0" applyFont="1" applyFill="1" applyBorder="1" applyAlignment="1" applyProtection="1">
      <alignment vertical="center"/>
    </xf>
    <xf numFmtId="166" fontId="2" fillId="3" borderId="23" xfId="3" applyNumberFormat="1" applyFont="1" applyFill="1" applyBorder="1" applyAlignment="1" applyProtection="1">
      <alignment horizontal="center" vertical="center"/>
    </xf>
    <xf numFmtId="0" fontId="2" fillId="3" borderId="0" xfId="0" applyFont="1" applyFill="1" applyBorder="1" applyAlignment="1" applyProtection="1">
      <alignment horizontal="left" vertical="center"/>
    </xf>
    <xf numFmtId="0" fontId="2" fillId="3" borderId="12" xfId="0" applyFont="1" applyFill="1" applyBorder="1" applyAlignment="1" applyProtection="1">
      <alignment horizontal="left" vertical="center"/>
    </xf>
    <xf numFmtId="0" fontId="10" fillId="3" borderId="0" xfId="0" applyFont="1" applyFill="1" applyBorder="1" applyAlignment="1" applyProtection="1">
      <alignment horizontal="left" vertical="center"/>
    </xf>
    <xf numFmtId="0" fontId="15" fillId="3" borderId="13" xfId="0" applyFont="1" applyFill="1" applyBorder="1" applyAlignment="1" applyProtection="1">
      <alignment vertical="center"/>
    </xf>
    <xf numFmtId="0" fontId="2" fillId="3" borderId="0" xfId="0" applyFont="1" applyFill="1" applyBorder="1" applyAlignment="1" applyProtection="1">
      <alignment vertical="center"/>
    </xf>
    <xf numFmtId="0" fontId="2" fillId="3" borderId="0" xfId="0" applyFont="1" applyFill="1" applyBorder="1" applyAlignment="1" applyProtection="1">
      <alignment horizontal="center" vertical="center"/>
    </xf>
    <xf numFmtId="0" fontId="2" fillId="3" borderId="23" xfId="0" applyFont="1" applyFill="1" applyBorder="1" applyAlignment="1" applyProtection="1">
      <alignment horizontal="left" vertical="center"/>
    </xf>
    <xf numFmtId="0" fontId="2" fillId="3" borderId="25" xfId="0" applyFont="1" applyFill="1" applyBorder="1" applyAlignment="1" applyProtection="1">
      <alignment horizontal="left" vertical="center"/>
    </xf>
    <xf numFmtId="0" fontId="2" fillId="3" borderId="13" xfId="0" applyFont="1" applyFill="1" applyBorder="1" applyAlignment="1" applyProtection="1">
      <alignment horizontal="left" vertical="center"/>
    </xf>
    <xf numFmtId="0" fontId="15" fillId="3" borderId="14" xfId="0" applyFont="1" applyFill="1" applyBorder="1" applyAlignment="1" applyProtection="1">
      <alignment vertical="center"/>
    </xf>
    <xf numFmtId="0" fontId="7" fillId="3" borderId="0" xfId="0" applyFont="1" applyFill="1" applyBorder="1" applyAlignment="1" applyProtection="1">
      <alignment vertical="center"/>
    </xf>
    <xf numFmtId="0" fontId="15" fillId="3" borderId="0" xfId="0" applyFont="1" applyFill="1" applyProtection="1"/>
    <xf numFmtId="0" fontId="15" fillId="0" borderId="0" xfId="0" applyFont="1" applyProtection="1"/>
    <xf numFmtId="0" fontId="6" fillId="3" borderId="0" xfId="0" applyFont="1" applyFill="1" applyProtection="1"/>
    <xf numFmtId="0" fontId="2" fillId="2" borderId="45" xfId="0" applyFont="1" applyFill="1" applyBorder="1" applyAlignment="1" applyProtection="1">
      <alignment horizontal="center" vertical="center"/>
      <protection locked="0"/>
    </xf>
    <xf numFmtId="0" fontId="15" fillId="3" borderId="0" xfId="0" applyFont="1" applyFill="1" applyAlignment="1" applyProtection="1">
      <alignment vertical="center"/>
    </xf>
    <xf numFmtId="0" fontId="0" fillId="0" borderId="0" xfId="0" applyAlignment="1">
      <alignment horizontal="left"/>
    </xf>
    <xf numFmtId="0" fontId="15" fillId="0" borderId="0" xfId="0" applyFont="1" applyAlignment="1">
      <alignment horizontal="left" vertical="center"/>
    </xf>
    <xf numFmtId="0" fontId="15" fillId="0" borderId="0" xfId="0" applyFont="1" applyAlignment="1">
      <alignment horizontal="left"/>
    </xf>
    <xf numFmtId="0" fontId="0" fillId="0" borderId="0" xfId="0" applyAlignment="1"/>
    <xf numFmtId="0" fontId="15" fillId="0" borderId="0" xfId="0" applyFont="1" applyAlignment="1">
      <alignment vertical="center"/>
    </xf>
    <xf numFmtId="0" fontId="0" fillId="0" borderId="0" xfId="0" applyAlignment="1">
      <alignment vertical="center"/>
    </xf>
    <xf numFmtId="0" fontId="2" fillId="3" borderId="33" xfId="0" applyFont="1" applyFill="1" applyBorder="1" applyAlignment="1" applyProtection="1">
      <alignment horizontal="center" vertical="center"/>
    </xf>
    <xf numFmtId="0" fontId="0" fillId="9" borderId="0" xfId="0" applyFill="1" applyAlignment="1">
      <alignment horizontal="left"/>
    </xf>
    <xf numFmtId="0" fontId="15" fillId="9" borderId="0" xfId="0" applyFont="1" applyFill="1" applyAlignment="1">
      <alignment horizontal="left" vertical="center"/>
    </xf>
    <xf numFmtId="0" fontId="15" fillId="9" borderId="0" xfId="0" applyFont="1" applyFill="1" applyAlignment="1">
      <alignment horizontal="left"/>
    </xf>
    <xf numFmtId="0" fontId="0" fillId="9" borderId="0" xfId="0" applyFill="1" applyAlignment="1">
      <alignment vertical="center"/>
    </xf>
    <xf numFmtId="0" fontId="15" fillId="9" borderId="0" xfId="0" applyFont="1" applyFill="1" applyAlignment="1">
      <alignment vertical="center"/>
    </xf>
    <xf numFmtId="0" fontId="0" fillId="9" borderId="0" xfId="0" applyFill="1" applyAlignment="1"/>
    <xf numFmtId="0" fontId="15" fillId="10" borderId="0" xfId="0" applyFont="1" applyFill="1" applyAlignment="1">
      <alignment horizontal="left" vertical="center"/>
    </xf>
    <xf numFmtId="0" fontId="15" fillId="6" borderId="0" xfId="0" applyFont="1" applyFill="1" applyAlignment="1">
      <alignment horizontal="left" vertical="center"/>
    </xf>
    <xf numFmtId="0" fontId="15" fillId="6" borderId="0" xfId="0" applyFont="1" applyFill="1" applyAlignment="1">
      <alignment vertical="center"/>
    </xf>
    <xf numFmtId="0" fontId="0" fillId="6" borderId="0" xfId="0" applyFill="1" applyAlignment="1">
      <alignment vertical="center"/>
    </xf>
    <xf numFmtId="0" fontId="0" fillId="6" borderId="0" xfId="0" applyFill="1" applyAlignment="1"/>
    <xf numFmtId="0" fontId="15" fillId="6" borderId="0" xfId="0" applyFont="1" applyFill="1" applyAlignment="1"/>
    <xf numFmtId="0" fontId="15" fillId="10" borderId="0" xfId="0" applyFont="1" applyFill="1" applyAlignment="1"/>
    <xf numFmtId="0" fontId="2" fillId="4" borderId="0" xfId="0" applyFont="1" applyFill="1" applyAlignment="1" applyProtection="1">
      <alignment vertical="center"/>
    </xf>
    <xf numFmtId="0" fontId="2" fillId="0" borderId="26" xfId="0" applyFont="1" applyFill="1" applyBorder="1" applyAlignment="1" applyProtection="1">
      <alignment horizontal="center" vertical="center"/>
    </xf>
    <xf numFmtId="0" fontId="2" fillId="0" borderId="3" xfId="0" applyFont="1" applyFill="1" applyBorder="1" applyAlignment="1" applyProtection="1">
      <alignment horizontal="center" vertical="center"/>
    </xf>
    <xf numFmtId="0" fontId="2" fillId="0" borderId="0" xfId="0" applyFont="1" applyAlignment="1" applyProtection="1">
      <alignment vertical="center"/>
    </xf>
    <xf numFmtId="0" fontId="2" fillId="0" borderId="18" xfId="0" applyFont="1" applyFill="1" applyBorder="1" applyAlignment="1" applyProtection="1">
      <alignment horizontal="center" vertical="center"/>
    </xf>
    <xf numFmtId="0" fontId="2" fillId="0" borderId="8" xfId="0" applyFont="1" applyFill="1" applyBorder="1" applyAlignment="1" applyProtection="1">
      <alignment horizontal="center" vertical="center"/>
    </xf>
    <xf numFmtId="0" fontId="2" fillId="0" borderId="7" xfId="0" applyFont="1" applyFill="1" applyBorder="1" applyAlignment="1" applyProtection="1">
      <alignment horizontal="center" vertical="center"/>
    </xf>
    <xf numFmtId="0" fontId="2" fillId="0" borderId="9" xfId="0" applyFont="1" applyFill="1" applyBorder="1" applyAlignment="1" applyProtection="1">
      <alignment horizontal="center" vertical="center"/>
    </xf>
    <xf numFmtId="0" fontId="2" fillId="0" borderId="19" xfId="0" applyFont="1" applyFill="1" applyBorder="1" applyAlignment="1" applyProtection="1">
      <alignment horizontal="center" vertical="center"/>
    </xf>
    <xf numFmtId="0" fontId="2" fillId="0" borderId="3" xfId="0" applyFont="1" applyFill="1" applyBorder="1" applyAlignment="1" applyProtection="1">
      <alignment vertical="center"/>
    </xf>
    <xf numFmtId="164" fontId="2" fillId="0" borderId="26" xfId="0" applyNumberFormat="1" applyFont="1" applyFill="1" applyBorder="1" applyAlignment="1" applyProtection="1">
      <alignment horizontal="center" vertical="center"/>
    </xf>
    <xf numFmtId="1" fontId="6" fillId="0" borderId="20" xfId="0" applyNumberFormat="1" applyFont="1" applyFill="1" applyBorder="1" applyAlignment="1" applyProtection="1">
      <alignment horizontal="center" vertical="center"/>
    </xf>
    <xf numFmtId="0" fontId="2" fillId="0" borderId="1" xfId="0" applyFont="1" applyFill="1" applyBorder="1" applyAlignment="1" applyProtection="1">
      <alignment vertical="center"/>
    </xf>
    <xf numFmtId="164" fontId="2" fillId="0" borderId="18" xfId="0" applyNumberFormat="1" applyFont="1" applyFill="1" applyBorder="1" applyAlignment="1" applyProtection="1">
      <alignment horizontal="center" vertical="center"/>
    </xf>
    <xf numFmtId="1" fontId="6" fillId="0" borderId="21" xfId="0" applyNumberFormat="1" applyFont="1" applyFill="1" applyBorder="1" applyAlignment="1" applyProtection="1">
      <alignment horizontal="center" vertical="center"/>
    </xf>
    <xf numFmtId="0" fontId="2" fillId="0" borderId="5" xfId="0" applyFont="1" applyFill="1" applyBorder="1" applyAlignment="1" applyProtection="1">
      <alignment horizontal="center" vertical="center"/>
    </xf>
    <xf numFmtId="0" fontId="2" fillId="0" borderId="8" xfId="0" applyFont="1" applyFill="1" applyBorder="1" applyAlignment="1" applyProtection="1">
      <alignment vertical="center"/>
    </xf>
    <xf numFmtId="164" fontId="2" fillId="0" borderId="27" xfId="0" applyNumberFormat="1" applyFont="1" applyFill="1" applyBorder="1" applyAlignment="1" applyProtection="1">
      <alignment horizontal="center" vertical="center"/>
    </xf>
    <xf numFmtId="1" fontId="6" fillId="0" borderId="22" xfId="0" applyNumberFormat="1" applyFont="1" applyFill="1" applyBorder="1" applyAlignment="1" applyProtection="1">
      <alignment horizontal="center" vertical="center"/>
    </xf>
    <xf numFmtId="0" fontId="2" fillId="0" borderId="2" xfId="0" applyFont="1" applyFill="1" applyBorder="1" applyAlignment="1" applyProtection="1">
      <alignment horizontal="center" vertical="center"/>
    </xf>
    <xf numFmtId="0" fontId="5" fillId="0" borderId="1" xfId="0" applyFont="1" applyFill="1" applyBorder="1" applyAlignment="1" applyProtection="1">
      <alignment vertical="center"/>
    </xf>
    <xf numFmtId="0" fontId="2" fillId="0" borderId="46" xfId="0" applyFont="1" applyFill="1" applyBorder="1" applyAlignment="1" applyProtection="1">
      <alignment horizontal="center" vertical="center"/>
    </xf>
    <xf numFmtId="0" fontId="2" fillId="0" borderId="47" xfId="0" applyFont="1" applyFill="1" applyBorder="1" applyAlignment="1" applyProtection="1">
      <alignment vertical="center"/>
    </xf>
    <xf numFmtId="0" fontId="5" fillId="0" borderId="47" xfId="0" applyFont="1" applyFill="1" applyBorder="1" applyAlignment="1" applyProtection="1">
      <alignment vertical="center"/>
    </xf>
    <xf numFmtId="164" fontId="2" fillId="0" borderId="51" xfId="0" applyNumberFormat="1" applyFont="1" applyFill="1" applyBorder="1" applyAlignment="1" applyProtection="1">
      <alignment horizontal="center" vertical="center"/>
    </xf>
    <xf numFmtId="1" fontId="6" fillId="0" borderId="49" xfId="0" applyNumberFormat="1" applyFont="1" applyFill="1" applyBorder="1" applyAlignment="1" applyProtection="1">
      <alignment horizontal="center" vertical="center"/>
    </xf>
    <xf numFmtId="1" fontId="13" fillId="0" borderId="32" xfId="0" applyNumberFormat="1" applyFont="1" applyFill="1" applyBorder="1" applyAlignment="1" applyProtection="1">
      <alignment horizontal="center" vertical="center"/>
    </xf>
    <xf numFmtId="0" fontId="13" fillId="0" borderId="33" xfId="0" applyFont="1" applyFill="1" applyBorder="1" applyAlignment="1" applyProtection="1">
      <alignment horizontal="center" vertical="center"/>
    </xf>
    <xf numFmtId="1" fontId="13" fillId="0" borderId="35" xfId="0" applyNumberFormat="1" applyFont="1" applyFill="1" applyBorder="1" applyAlignment="1" applyProtection="1">
      <alignment horizontal="center" vertical="center"/>
    </xf>
    <xf numFmtId="1" fontId="14" fillId="0" borderId="45" xfId="0" applyNumberFormat="1" applyFont="1" applyFill="1" applyBorder="1" applyAlignment="1" applyProtection="1">
      <alignment horizontal="center" vertical="center"/>
    </xf>
    <xf numFmtId="0" fontId="6" fillId="4" borderId="0" xfId="0" applyFont="1" applyFill="1" applyAlignment="1" applyProtection="1">
      <alignment horizontal="left" vertical="center"/>
    </xf>
    <xf numFmtId="0" fontId="2" fillId="4" borderId="0" xfId="0" applyFont="1" applyFill="1" applyProtection="1"/>
    <xf numFmtId="0" fontId="3" fillId="4" borderId="0" xfId="0" applyFont="1" applyFill="1" applyAlignment="1" applyProtection="1">
      <alignment horizontal="center"/>
    </xf>
    <xf numFmtId="0" fontId="6" fillId="4" borderId="0" xfId="0" applyFont="1" applyFill="1" applyProtection="1"/>
    <xf numFmtId="0" fontId="3" fillId="4" borderId="0" xfId="0" applyFont="1" applyFill="1" applyProtection="1"/>
    <xf numFmtId="0" fontId="2" fillId="0" borderId="0" xfId="0" applyFont="1" applyProtection="1"/>
    <xf numFmtId="0" fontId="2" fillId="4" borderId="0" xfId="0" applyFont="1" applyFill="1" applyAlignment="1" applyProtection="1">
      <alignment horizontal="center" vertical="center"/>
    </xf>
    <xf numFmtId="0" fontId="6" fillId="4" borderId="0" xfId="0" applyFont="1" applyFill="1" applyBorder="1" applyAlignment="1" applyProtection="1">
      <alignment horizontal="left" vertical="center"/>
    </xf>
    <xf numFmtId="0" fontId="25" fillId="4" borderId="0" xfId="0" applyFont="1" applyFill="1" applyBorder="1" applyAlignment="1" applyProtection="1">
      <alignment horizontal="left" vertical="center"/>
    </xf>
    <xf numFmtId="0" fontId="6" fillId="4" borderId="0" xfId="0" applyFont="1" applyFill="1" applyBorder="1" applyAlignment="1" applyProtection="1">
      <alignment horizontal="center" vertical="center"/>
    </xf>
    <xf numFmtId="0" fontId="15" fillId="4" borderId="0" xfId="0" applyFont="1" applyFill="1" applyAlignment="1" applyProtection="1">
      <alignment horizontal="left" vertical="center"/>
    </xf>
    <xf numFmtId="0" fontId="9" fillId="4" borderId="0" xfId="0" applyFont="1" applyFill="1" applyAlignment="1" applyProtection="1">
      <alignment horizontal="center" vertical="center"/>
    </xf>
    <xf numFmtId="0" fontId="2" fillId="4" borderId="0" xfId="0" applyFont="1" applyFill="1" applyAlignment="1" applyProtection="1">
      <alignment horizontal="left" vertical="center"/>
    </xf>
    <xf numFmtId="0" fontId="9" fillId="4" borderId="0" xfId="0" applyFont="1" applyFill="1" applyAlignment="1" applyProtection="1">
      <alignment horizontal="left" vertical="center"/>
    </xf>
    <xf numFmtId="0" fontId="22" fillId="4" borderId="0" xfId="0" applyFont="1" applyFill="1" applyAlignment="1" applyProtection="1">
      <alignment horizontal="left" vertical="center"/>
    </xf>
    <xf numFmtId="0" fontId="7" fillId="4" borderId="0" xfId="0" applyFont="1" applyFill="1" applyBorder="1" applyProtection="1"/>
    <xf numFmtId="0" fontId="2" fillId="4" borderId="0" xfId="0" applyFont="1" applyFill="1" applyAlignment="1" applyProtection="1">
      <alignment horizontal="center"/>
    </xf>
    <xf numFmtId="0" fontId="21" fillId="4" borderId="0" xfId="0" applyFont="1" applyFill="1" applyAlignment="1" applyProtection="1">
      <alignment horizontal="left" vertical="center"/>
    </xf>
    <xf numFmtId="0" fontId="2" fillId="0" borderId="0" xfId="0" applyFont="1" applyAlignment="1" applyProtection="1">
      <alignment horizontal="center"/>
    </xf>
    <xf numFmtId="0" fontId="2" fillId="0" borderId="38" xfId="0" applyFont="1" applyFill="1" applyBorder="1" applyAlignment="1" applyProtection="1">
      <alignment horizontal="center" vertical="center"/>
    </xf>
    <xf numFmtId="164" fontId="2" fillId="0" borderId="4" xfId="0" applyNumberFormat="1" applyFont="1" applyFill="1" applyBorder="1" applyAlignment="1" applyProtection="1">
      <alignment horizontal="center" vertical="center"/>
    </xf>
    <xf numFmtId="164" fontId="2" fillId="0" borderId="6" xfId="0" applyNumberFormat="1" applyFont="1" applyFill="1" applyBorder="1" applyAlignment="1" applyProtection="1">
      <alignment horizontal="center" vertical="center"/>
    </xf>
    <xf numFmtId="164" fontId="2" fillId="0" borderId="9" xfId="0" applyNumberFormat="1" applyFont="1" applyFill="1" applyBorder="1" applyAlignment="1" applyProtection="1">
      <alignment horizontal="center" vertical="center"/>
    </xf>
    <xf numFmtId="0" fontId="2" fillId="0" borderId="30" xfId="0" applyFont="1" applyFill="1" applyBorder="1" applyAlignment="1" applyProtection="1">
      <alignment horizontal="center" vertical="center"/>
    </xf>
    <xf numFmtId="0" fontId="2" fillId="0" borderId="31" xfId="0" applyFont="1" applyFill="1" applyBorder="1" applyAlignment="1" applyProtection="1">
      <alignment vertical="center"/>
    </xf>
    <xf numFmtId="164" fontId="2" fillId="0" borderId="28" xfId="0" applyNumberFormat="1" applyFont="1" applyFill="1" applyBorder="1" applyAlignment="1" applyProtection="1">
      <alignment horizontal="center" vertical="center"/>
    </xf>
    <xf numFmtId="1" fontId="6" fillId="0" borderId="40" xfId="0" applyNumberFormat="1" applyFont="1" applyFill="1" applyBorder="1" applyAlignment="1" applyProtection="1">
      <alignment horizontal="center" vertical="center"/>
    </xf>
    <xf numFmtId="164" fontId="2" fillId="0" borderId="48" xfId="0" applyNumberFormat="1" applyFont="1" applyFill="1" applyBorder="1" applyAlignment="1" applyProtection="1">
      <alignment horizontal="center" vertical="center"/>
    </xf>
    <xf numFmtId="1" fontId="13" fillId="0" borderId="34" xfId="0" applyNumberFormat="1" applyFont="1" applyFill="1" applyBorder="1" applyAlignment="1" applyProtection="1">
      <alignment horizontal="center" vertical="center"/>
    </xf>
    <xf numFmtId="0" fontId="15" fillId="4" borderId="0" xfId="0" applyFont="1" applyFill="1" applyAlignment="1" applyProtection="1">
      <alignment horizontal="center"/>
    </xf>
    <xf numFmtId="0" fontId="9" fillId="4" borderId="0" xfId="0" applyFont="1" applyFill="1" applyAlignment="1" applyProtection="1">
      <alignment horizontal="center"/>
    </xf>
    <xf numFmtId="0" fontId="2" fillId="0" borderId="4" xfId="0" applyFont="1" applyFill="1" applyBorder="1" applyAlignment="1" applyProtection="1">
      <alignment horizontal="center" vertical="center"/>
    </xf>
    <xf numFmtId="0" fontId="2" fillId="0" borderId="6" xfId="0" applyFont="1" applyFill="1" applyBorder="1" applyAlignment="1" applyProtection="1">
      <alignment horizontal="center" vertical="center"/>
    </xf>
    <xf numFmtId="0" fontId="2" fillId="0" borderId="27" xfId="0" applyFont="1" applyFill="1" applyBorder="1" applyAlignment="1" applyProtection="1">
      <alignment horizontal="center" vertical="center"/>
    </xf>
    <xf numFmtId="0" fontId="2" fillId="0" borderId="3" xfId="0" applyFont="1" applyFill="1" applyBorder="1" applyAlignment="1" applyProtection="1">
      <alignment horizontal="left" vertical="center"/>
    </xf>
    <xf numFmtId="1" fontId="6" fillId="0" borderId="29" xfId="0" applyNumberFormat="1" applyFont="1" applyFill="1" applyBorder="1" applyAlignment="1" applyProtection="1">
      <alignment horizontal="center" vertical="center"/>
    </xf>
    <xf numFmtId="1" fontId="6" fillId="0" borderId="15" xfId="0" applyNumberFormat="1" applyFont="1" applyFill="1" applyBorder="1" applyAlignment="1" applyProtection="1">
      <alignment horizontal="center" vertical="center"/>
    </xf>
    <xf numFmtId="1" fontId="6" fillId="0" borderId="52" xfId="0" applyNumberFormat="1" applyFont="1" applyFill="1" applyBorder="1" applyAlignment="1" applyProtection="1">
      <alignment horizontal="center" vertical="center"/>
    </xf>
    <xf numFmtId="1" fontId="14" fillId="0" borderId="36" xfId="0" applyNumberFormat="1" applyFont="1" applyFill="1" applyBorder="1" applyAlignment="1" applyProtection="1">
      <alignment horizontal="center" vertical="center"/>
    </xf>
    <xf numFmtId="0" fontId="6" fillId="4" borderId="0" xfId="0" applyFont="1" applyFill="1" applyAlignment="1" applyProtection="1">
      <alignment vertical="center"/>
    </xf>
    <xf numFmtId="0" fontId="6" fillId="4" borderId="0" xfId="0" applyFont="1" applyFill="1" applyAlignment="1" applyProtection="1">
      <alignment horizontal="center" vertical="center"/>
    </xf>
    <xf numFmtId="0" fontId="6" fillId="4" borderId="0" xfId="0" applyFont="1" applyFill="1" applyAlignment="1" applyProtection="1">
      <alignment horizontal="center"/>
    </xf>
    <xf numFmtId="0" fontId="7" fillId="4" borderId="0" xfId="0" applyFont="1" applyFill="1" applyAlignment="1" applyProtection="1">
      <alignment horizontal="left" vertical="center"/>
    </xf>
    <xf numFmtId="0" fontId="7" fillId="4" borderId="0" xfId="0" applyFont="1" applyFill="1" applyProtection="1"/>
    <xf numFmtId="0" fontId="17" fillId="0" borderId="0" xfId="0" applyFont="1" applyProtection="1"/>
    <xf numFmtId="0" fontId="19" fillId="0" borderId="0" xfId="0" applyFont="1" applyAlignment="1" applyProtection="1"/>
    <xf numFmtId="0" fontId="17" fillId="0" borderId="0" xfId="0" applyFont="1" applyAlignment="1" applyProtection="1">
      <alignment horizontal="center"/>
    </xf>
    <xf numFmtId="0" fontId="17" fillId="0" borderId="0" xfId="0" applyFont="1" applyAlignment="1" applyProtection="1"/>
    <xf numFmtId="0" fontId="2" fillId="0" borderId="43" xfId="0" applyFont="1" applyFill="1" applyBorder="1" applyAlignment="1" applyProtection="1">
      <alignment horizontal="center" vertical="center"/>
    </xf>
    <xf numFmtId="0" fontId="2" fillId="0" borderId="1" xfId="0" applyFont="1" applyFill="1" applyBorder="1" applyAlignment="1" applyProtection="1">
      <alignment horizontal="left" vertical="center"/>
    </xf>
    <xf numFmtId="164" fontId="2" fillId="0" borderId="53" xfId="0" applyNumberFormat="1" applyFont="1" applyFill="1" applyBorder="1" applyAlignment="1" applyProtection="1">
      <alignment horizontal="center" vertical="center"/>
    </xf>
    <xf numFmtId="0" fontId="2" fillId="0" borderId="54" xfId="0" applyFont="1" applyFill="1" applyBorder="1" applyAlignment="1" applyProtection="1">
      <alignment horizontal="center" vertical="center"/>
    </xf>
    <xf numFmtId="0" fontId="2" fillId="0" borderId="55" xfId="0" applyFont="1" applyFill="1" applyBorder="1" applyAlignment="1" applyProtection="1">
      <alignment horizontal="center" vertical="center"/>
    </xf>
    <xf numFmtId="0" fontId="2" fillId="2" borderId="20" xfId="0" applyFont="1" applyFill="1" applyBorder="1" applyAlignment="1" applyProtection="1">
      <alignment horizontal="center" vertical="center"/>
      <protection locked="0"/>
    </xf>
    <xf numFmtId="0" fontId="2" fillId="8" borderId="22" xfId="0" applyFont="1" applyFill="1" applyBorder="1" applyAlignment="1" applyProtection="1">
      <alignment horizontal="center" vertical="center"/>
      <protection locked="0"/>
    </xf>
    <xf numFmtId="0" fontId="28" fillId="10" borderId="0" xfId="2" applyFont="1" applyFill="1" applyAlignment="1" applyProtection="1"/>
    <xf numFmtId="0" fontId="17" fillId="11" borderId="24" xfId="0" applyFont="1" applyFill="1" applyBorder="1"/>
    <xf numFmtId="0" fontId="17" fillId="11" borderId="10" xfId="0" applyFont="1" applyFill="1" applyBorder="1"/>
    <xf numFmtId="0" fontId="17" fillId="11" borderId="11" xfId="0" applyFont="1" applyFill="1" applyBorder="1"/>
    <xf numFmtId="0" fontId="17" fillId="0" borderId="0" xfId="0" applyFont="1"/>
    <xf numFmtId="0" fontId="17" fillId="11" borderId="23" xfId="0" applyFont="1" applyFill="1" applyBorder="1"/>
    <xf numFmtId="0" fontId="34" fillId="11" borderId="0" xfId="0" applyFont="1" applyFill="1" applyBorder="1" applyAlignment="1">
      <alignment horizontal="left" vertical="center"/>
    </xf>
    <xf numFmtId="0" fontId="17" fillId="11" borderId="0" xfId="0" applyFont="1" applyFill="1" applyBorder="1"/>
    <xf numFmtId="0" fontId="36" fillId="11" borderId="0" xfId="0" applyFont="1" applyFill="1" applyBorder="1" applyAlignment="1">
      <alignment horizontal="left" vertical="center"/>
    </xf>
    <xf numFmtId="0" fontId="17" fillId="11" borderId="12" xfId="0" applyFont="1" applyFill="1" applyBorder="1"/>
    <xf numFmtId="0" fontId="17" fillId="3" borderId="2" xfId="0" applyFont="1" applyFill="1" applyBorder="1" applyAlignment="1">
      <alignment horizontal="center" vertical="center"/>
    </xf>
    <xf numFmtId="0" fontId="17" fillId="3" borderId="3" xfId="0" applyFont="1" applyFill="1" applyBorder="1" applyAlignment="1">
      <alignment horizontal="center" vertical="center"/>
    </xf>
    <xf numFmtId="0" fontId="17" fillId="3" borderId="4" xfId="0" applyFont="1" applyFill="1" applyBorder="1" applyAlignment="1">
      <alignment horizontal="center" vertical="center"/>
    </xf>
    <xf numFmtId="9" fontId="17" fillId="3" borderId="1" xfId="3" applyFont="1" applyFill="1" applyBorder="1" applyAlignment="1">
      <alignment horizontal="center" vertical="center"/>
    </xf>
    <xf numFmtId="166" fontId="17" fillId="3" borderId="6" xfId="3" applyNumberFormat="1" applyFont="1" applyFill="1" applyBorder="1" applyAlignment="1">
      <alignment horizontal="center" vertical="center"/>
    </xf>
    <xf numFmtId="166" fontId="17" fillId="3" borderId="1" xfId="3" applyNumberFormat="1" applyFont="1" applyFill="1" applyBorder="1" applyAlignment="1">
      <alignment horizontal="center" vertical="center"/>
    </xf>
    <xf numFmtId="0" fontId="17" fillId="3" borderId="5" xfId="0" applyFont="1" applyFill="1" applyBorder="1" applyAlignment="1">
      <alignment horizontal="center" vertical="center"/>
    </xf>
    <xf numFmtId="0" fontId="17" fillId="3" borderId="1" xfId="0" applyFont="1" applyFill="1" applyBorder="1" applyAlignment="1">
      <alignment horizontal="center" vertical="center"/>
    </xf>
    <xf numFmtId="0" fontId="17" fillId="3" borderId="6" xfId="0" applyFont="1" applyFill="1" applyBorder="1" applyAlignment="1">
      <alignment horizontal="center" vertical="center"/>
    </xf>
    <xf numFmtId="0" fontId="17" fillId="2" borderId="5" xfId="3" applyNumberFormat="1" applyFont="1" applyFill="1" applyBorder="1" applyAlignment="1" applyProtection="1">
      <alignment horizontal="center" vertical="center"/>
      <protection locked="0"/>
    </xf>
    <xf numFmtId="0" fontId="17" fillId="2" borderId="1" xfId="3" applyNumberFormat="1" applyFont="1" applyFill="1" applyBorder="1" applyAlignment="1" applyProtection="1">
      <alignment horizontal="center" vertical="center"/>
      <protection locked="0"/>
    </xf>
    <xf numFmtId="0" fontId="17" fillId="3" borderId="1" xfId="3" applyNumberFormat="1" applyFont="1" applyFill="1" applyBorder="1" applyAlignment="1">
      <alignment horizontal="center" vertical="center"/>
    </xf>
    <xf numFmtId="164" fontId="17" fillId="3" borderId="1" xfId="3" applyNumberFormat="1" applyFont="1" applyFill="1" applyBorder="1" applyAlignment="1">
      <alignment horizontal="center" vertical="center"/>
    </xf>
    <xf numFmtId="164" fontId="17" fillId="3" borderId="6" xfId="3" applyNumberFormat="1" applyFont="1" applyFill="1" applyBorder="1" applyAlignment="1">
      <alignment horizontal="center" vertical="center"/>
    </xf>
    <xf numFmtId="0" fontId="19" fillId="11" borderId="0" xfId="0" applyFont="1" applyFill="1" applyBorder="1"/>
    <xf numFmtId="0" fontId="37" fillId="2" borderId="5" xfId="3" applyNumberFormat="1" applyFont="1" applyFill="1" applyBorder="1" applyAlignment="1" applyProtection="1">
      <alignment horizontal="center" vertical="center"/>
      <protection locked="0"/>
    </xf>
    <xf numFmtId="0" fontId="37" fillId="2" borderId="1" xfId="3" applyNumberFormat="1" applyFont="1" applyFill="1" applyBorder="1" applyAlignment="1" applyProtection="1">
      <alignment horizontal="center" vertical="center"/>
      <protection locked="0"/>
    </xf>
    <xf numFmtId="0" fontId="37" fillId="3" borderId="1" xfId="3" applyNumberFormat="1" applyFont="1" applyFill="1" applyBorder="1" applyAlignment="1">
      <alignment horizontal="center" vertical="center"/>
    </xf>
    <xf numFmtId="164" fontId="37" fillId="3" borderId="1" xfId="3" applyNumberFormat="1" applyFont="1" applyFill="1" applyBorder="1" applyAlignment="1">
      <alignment horizontal="center" vertical="center"/>
    </xf>
    <xf numFmtId="164" fontId="37" fillId="3" borderId="6" xfId="3" applyNumberFormat="1" applyFont="1" applyFill="1" applyBorder="1" applyAlignment="1">
      <alignment horizontal="center" vertical="center"/>
    </xf>
    <xf numFmtId="0" fontId="17" fillId="2" borderId="7" xfId="3" applyNumberFormat="1" applyFont="1" applyFill="1" applyBorder="1" applyAlignment="1" applyProtection="1">
      <alignment horizontal="center" vertical="center"/>
      <protection locked="0"/>
    </xf>
    <xf numFmtId="0" fontId="17" fillId="2" borderId="8" xfId="3" applyNumberFormat="1" applyFont="1" applyFill="1" applyBorder="1" applyAlignment="1" applyProtection="1">
      <alignment horizontal="center" vertical="center"/>
      <protection locked="0"/>
    </xf>
    <xf numFmtId="0" fontId="17" fillId="3" borderId="8" xfId="3" applyNumberFormat="1" applyFont="1" applyFill="1" applyBorder="1" applyAlignment="1">
      <alignment horizontal="center" vertical="center"/>
    </xf>
    <xf numFmtId="164" fontId="17" fillId="3" borderId="8" xfId="3" applyNumberFormat="1" applyFont="1" applyFill="1" applyBorder="1" applyAlignment="1">
      <alignment horizontal="center" vertical="center"/>
    </xf>
    <xf numFmtId="164" fontId="17" fillId="3" borderId="9" xfId="3" applyNumberFormat="1" applyFont="1" applyFill="1" applyBorder="1" applyAlignment="1">
      <alignment horizontal="center" vertical="center"/>
    </xf>
    <xf numFmtId="0" fontId="35" fillId="11" borderId="0" xfId="0" applyFont="1" applyFill="1" applyBorder="1"/>
    <xf numFmtId="0" fontId="17" fillId="11" borderId="0" xfId="3" applyNumberFormat="1" applyFont="1" applyFill="1" applyBorder="1" applyAlignment="1">
      <alignment horizontal="center"/>
    </xf>
    <xf numFmtId="0" fontId="17" fillId="11" borderId="0" xfId="0" applyNumberFormat="1" applyFont="1" applyFill="1" applyBorder="1"/>
    <xf numFmtId="0" fontId="19" fillId="2" borderId="1" xfId="0" applyFont="1" applyFill="1" applyBorder="1" applyAlignment="1" applyProtection="1">
      <alignment horizontal="center" vertical="center"/>
      <protection locked="0"/>
    </xf>
    <xf numFmtId="0" fontId="17" fillId="11" borderId="0" xfId="0" applyFont="1" applyFill="1" applyBorder="1" applyAlignment="1">
      <alignment horizontal="center" vertical="center"/>
    </xf>
    <xf numFmtId="0" fontId="37" fillId="11" borderId="1" xfId="0" applyFont="1" applyFill="1" applyBorder="1" applyAlignment="1">
      <alignment horizontal="center" vertical="center"/>
    </xf>
    <xf numFmtId="0" fontId="37" fillId="11" borderId="0" xfId="0" applyFont="1" applyFill="1" applyBorder="1" applyAlignment="1">
      <alignment horizontal="center"/>
    </xf>
    <xf numFmtId="0" fontId="17" fillId="11" borderId="0" xfId="0" applyFont="1" applyFill="1" applyBorder="1" applyAlignment="1">
      <alignment horizontal="center"/>
    </xf>
    <xf numFmtId="0" fontId="17" fillId="11" borderId="12" xfId="0" applyFont="1" applyFill="1" applyBorder="1" applyAlignment="1">
      <alignment vertical="center"/>
    </xf>
    <xf numFmtId="0" fontId="39" fillId="2" borderId="5" xfId="3" applyNumberFormat="1" applyFont="1" applyFill="1" applyBorder="1" applyAlignment="1" applyProtection="1">
      <alignment horizontal="center" vertical="center"/>
      <protection locked="0"/>
    </xf>
    <xf numFmtId="0" fontId="39" fillId="2" borderId="1" xfId="3" applyNumberFormat="1" applyFont="1" applyFill="1" applyBorder="1" applyAlignment="1" applyProtection="1">
      <alignment horizontal="center" vertical="center"/>
      <protection locked="0"/>
    </xf>
    <xf numFmtId="0" fontId="39" fillId="3" borderId="1" xfId="3" applyNumberFormat="1" applyFont="1" applyFill="1" applyBorder="1" applyAlignment="1">
      <alignment horizontal="center" vertical="center"/>
    </xf>
    <xf numFmtId="164" fontId="39" fillId="3" borderId="1" xfId="3" applyNumberFormat="1" applyFont="1" applyFill="1" applyBorder="1" applyAlignment="1">
      <alignment horizontal="center" vertical="center"/>
    </xf>
    <xf numFmtId="164" fontId="39" fillId="3" borderId="6" xfId="3" applyNumberFormat="1" applyFont="1" applyFill="1" applyBorder="1" applyAlignment="1">
      <alignment horizontal="center" vertical="center"/>
    </xf>
    <xf numFmtId="0" fontId="17" fillId="11" borderId="0" xfId="0" applyFont="1" applyFill="1"/>
    <xf numFmtId="10" fontId="17" fillId="12" borderId="1" xfId="3" applyNumberFormat="1" applyFont="1" applyFill="1" applyBorder="1" applyAlignment="1">
      <alignment horizontal="center" vertical="center"/>
    </xf>
    <xf numFmtId="0" fontId="41" fillId="11" borderId="0" xfId="0" applyFont="1" applyFill="1" applyBorder="1"/>
    <xf numFmtId="0" fontId="42" fillId="11" borderId="0" xfId="0" applyFont="1" applyFill="1" applyBorder="1" applyAlignment="1"/>
    <xf numFmtId="0" fontId="42" fillId="11" borderId="0" xfId="0" applyFont="1" applyFill="1" applyBorder="1"/>
    <xf numFmtId="0" fontId="38" fillId="11" borderId="0" xfId="0" applyFont="1" applyFill="1" applyBorder="1" applyAlignment="1">
      <alignment vertical="center"/>
    </xf>
    <xf numFmtId="0" fontId="19" fillId="11" borderId="0" xfId="0" applyFont="1" applyFill="1" applyBorder="1" applyAlignment="1">
      <alignment horizontal="center" vertical="center"/>
    </xf>
    <xf numFmtId="0" fontId="19" fillId="11" borderId="0" xfId="0" applyFont="1" applyFill="1" applyBorder="1" applyAlignment="1">
      <alignment vertical="center"/>
    </xf>
    <xf numFmtId="0" fontId="43" fillId="11" borderId="1" xfId="0" applyFont="1" applyFill="1" applyBorder="1" applyAlignment="1">
      <alignment horizontal="center" vertical="center"/>
    </xf>
    <xf numFmtId="0" fontId="17" fillId="11" borderId="25" xfId="0" applyFont="1" applyFill="1" applyBorder="1"/>
    <xf numFmtId="0" fontId="17" fillId="11" borderId="13" xfId="0" applyFont="1" applyFill="1" applyBorder="1"/>
    <xf numFmtId="0" fontId="38" fillId="11" borderId="0" xfId="0" applyFont="1" applyFill="1" applyBorder="1" applyAlignment="1">
      <alignment horizontal="left" vertical="center"/>
    </xf>
    <xf numFmtId="0" fontId="5" fillId="0" borderId="1" xfId="0" applyFont="1" applyBorder="1" applyAlignment="1">
      <alignment vertical="center"/>
    </xf>
    <xf numFmtId="0" fontId="2" fillId="0" borderId="3" xfId="0" applyFont="1" applyFill="1" applyBorder="1" applyAlignment="1" applyProtection="1">
      <alignment horizontal="center" vertical="center"/>
    </xf>
    <xf numFmtId="0" fontId="6" fillId="4" borderId="0" xfId="0" applyFont="1" applyFill="1" applyAlignment="1" applyProtection="1">
      <alignment horizontal="center"/>
    </xf>
    <xf numFmtId="0" fontId="2" fillId="3" borderId="33" xfId="0" applyFont="1" applyFill="1" applyBorder="1" applyAlignment="1" applyProtection="1">
      <alignment horizontal="center" vertical="center"/>
    </xf>
    <xf numFmtId="0" fontId="32" fillId="3" borderId="0" xfId="0" applyFont="1" applyFill="1" applyBorder="1" applyAlignment="1" applyProtection="1">
      <alignment horizontal="left" vertical="center"/>
    </xf>
    <xf numFmtId="0" fontId="2" fillId="0" borderId="4" xfId="0" applyFont="1" applyFill="1" applyBorder="1" applyAlignment="1" applyProtection="1">
      <alignment horizontal="center" vertical="center"/>
    </xf>
    <xf numFmtId="0" fontId="2" fillId="0" borderId="5" xfId="0" applyFont="1" applyFill="1" applyBorder="1" applyAlignment="1" applyProtection="1">
      <alignment horizontal="center" vertical="center"/>
    </xf>
    <xf numFmtId="0" fontId="2" fillId="0" borderId="6" xfId="0" applyFont="1" applyFill="1" applyBorder="1" applyAlignment="1" applyProtection="1">
      <alignment horizontal="center" vertical="center"/>
    </xf>
    <xf numFmtId="0" fontId="2" fillId="0" borderId="5" xfId="0" applyFont="1" applyFill="1" applyBorder="1" applyAlignment="1" applyProtection="1">
      <alignment horizontal="center" vertical="center"/>
    </xf>
    <xf numFmtId="1" fontId="6" fillId="0" borderId="17" xfId="0" applyNumberFormat="1" applyFont="1" applyFill="1" applyBorder="1" applyAlignment="1" applyProtection="1">
      <alignment horizontal="center" vertical="center"/>
    </xf>
    <xf numFmtId="1" fontId="6" fillId="0" borderId="19" xfId="0" applyNumberFormat="1" applyFont="1" applyFill="1" applyBorder="1" applyAlignment="1" applyProtection="1">
      <alignment horizontal="center" vertical="center"/>
    </xf>
    <xf numFmtId="1" fontId="2" fillId="3" borderId="33" xfId="0" applyNumberFormat="1" applyFont="1" applyFill="1" applyBorder="1" applyAlignment="1" applyProtection="1">
      <alignment horizontal="center" vertical="center"/>
    </xf>
    <xf numFmtId="1" fontId="2" fillId="8" borderId="7" xfId="0" applyNumberFormat="1" applyFont="1" applyFill="1" applyBorder="1" applyAlignment="1" applyProtection="1">
      <alignment horizontal="center" vertical="center"/>
      <protection locked="0"/>
    </xf>
    <xf numFmtId="2" fontId="15" fillId="3" borderId="0" xfId="0" quotePrefix="1" applyNumberFormat="1" applyFont="1" applyFill="1" applyProtection="1"/>
    <xf numFmtId="0" fontId="15" fillId="10" borderId="4" xfId="0" applyFont="1" applyFill="1" applyBorder="1" applyAlignment="1">
      <alignment vertical="center"/>
    </xf>
    <xf numFmtId="0" fontId="15" fillId="10" borderId="9" xfId="0" applyFont="1" applyFill="1" applyBorder="1" applyAlignment="1">
      <alignment vertical="center"/>
    </xf>
    <xf numFmtId="0" fontId="48" fillId="10" borderId="0" xfId="0" applyFont="1" applyFill="1"/>
    <xf numFmtId="0" fontId="15" fillId="10" borderId="0" xfId="0" applyFont="1" applyFill="1"/>
    <xf numFmtId="0" fontId="25" fillId="10" borderId="0" xfId="0" applyFont="1" applyFill="1"/>
    <xf numFmtId="0" fontId="15" fillId="9" borderId="0" xfId="0" applyFont="1" applyFill="1" applyAlignment="1"/>
    <xf numFmtId="0" fontId="2" fillId="3" borderId="33" xfId="0" applyFont="1" applyFill="1" applyBorder="1" applyAlignment="1" applyProtection="1">
      <alignment horizontal="center" vertical="center"/>
    </xf>
    <xf numFmtId="0" fontId="49" fillId="10" borderId="0" xfId="2" applyFont="1" applyFill="1" applyAlignment="1" applyProtection="1"/>
    <xf numFmtId="0" fontId="6" fillId="4" borderId="0" xfId="0" applyFont="1" applyFill="1" applyAlignment="1" applyProtection="1">
      <alignment horizontal="center"/>
    </xf>
    <xf numFmtId="0" fontId="2" fillId="0" borderId="2" xfId="0" applyFont="1" applyFill="1" applyBorder="1" applyAlignment="1" applyProtection="1">
      <alignment horizontal="center" vertical="center"/>
    </xf>
    <xf numFmtId="0" fontId="2" fillId="0" borderId="5" xfId="0" applyFont="1" applyFill="1" applyBorder="1" applyAlignment="1" applyProtection="1">
      <alignment horizontal="center" vertical="center"/>
    </xf>
    <xf numFmtId="0" fontId="2" fillId="0" borderId="26" xfId="0" applyFont="1" applyFill="1" applyBorder="1" applyAlignment="1" applyProtection="1">
      <alignment horizontal="center" vertical="center"/>
    </xf>
    <xf numFmtId="0" fontId="2" fillId="0" borderId="18" xfId="0" applyFont="1" applyFill="1" applyBorder="1" applyAlignment="1" applyProtection="1">
      <alignment horizontal="center" vertical="center"/>
    </xf>
    <xf numFmtId="0" fontId="15" fillId="3" borderId="33" xfId="0" applyFont="1" applyFill="1" applyBorder="1" applyAlignment="1" applyProtection="1">
      <alignment horizontal="center" vertical="center"/>
    </xf>
    <xf numFmtId="0" fontId="2" fillId="3" borderId="33" xfId="0" applyFont="1" applyFill="1" applyBorder="1" applyAlignment="1" applyProtection="1">
      <alignment horizontal="center" vertical="center"/>
    </xf>
    <xf numFmtId="0" fontId="15" fillId="0" borderId="3" xfId="0" applyFont="1" applyFill="1" applyBorder="1" applyAlignment="1" applyProtection="1">
      <alignment horizontal="left" vertical="center"/>
    </xf>
    <xf numFmtId="0" fontId="15" fillId="0" borderId="1" xfId="0" applyFont="1" applyFill="1" applyBorder="1" applyAlignment="1" applyProtection="1">
      <alignment vertical="center"/>
    </xf>
    <xf numFmtId="0" fontId="50" fillId="0" borderId="1" xfId="0" applyFont="1" applyFill="1" applyBorder="1" applyAlignment="1" applyProtection="1">
      <alignment vertical="center"/>
    </xf>
    <xf numFmtId="2" fontId="2" fillId="0" borderId="28" xfId="0" applyNumberFormat="1" applyFont="1" applyFill="1" applyBorder="1" applyAlignment="1" applyProtection="1">
      <alignment horizontal="center" vertical="center"/>
    </xf>
    <xf numFmtId="0" fontId="25" fillId="3" borderId="0" xfId="0" applyFont="1" applyFill="1" applyBorder="1" applyAlignment="1" applyProtection="1">
      <alignment vertical="center"/>
    </xf>
    <xf numFmtId="0" fontId="32" fillId="3" borderId="0" xfId="0" applyFont="1" applyFill="1" applyBorder="1" applyAlignment="1" applyProtection="1">
      <alignment vertical="center"/>
    </xf>
    <xf numFmtId="0" fontId="51" fillId="4" borderId="0" xfId="0" applyFont="1" applyFill="1" applyAlignment="1" applyProtection="1">
      <alignment horizontal="left" vertical="center"/>
    </xf>
    <xf numFmtId="0" fontId="10" fillId="4" borderId="0" xfId="0" applyFont="1" applyFill="1" applyAlignment="1" applyProtection="1">
      <alignment horizontal="left" vertical="center"/>
    </xf>
    <xf numFmtId="0" fontId="13" fillId="0" borderId="36" xfId="0" applyFont="1" applyFill="1" applyBorder="1" applyAlignment="1" applyProtection="1">
      <alignment horizontal="center" vertical="center"/>
    </xf>
    <xf numFmtId="1" fontId="13" fillId="0" borderId="60" xfId="0" applyNumberFormat="1" applyFont="1" applyFill="1" applyBorder="1" applyAlignment="1" applyProtection="1">
      <alignment horizontal="center" vertical="center"/>
    </xf>
    <xf numFmtId="1" fontId="13" fillId="0" borderId="36" xfId="0" applyNumberFormat="1" applyFont="1" applyFill="1" applyBorder="1" applyAlignment="1" applyProtection="1">
      <alignment horizontal="center" vertical="center"/>
    </xf>
    <xf numFmtId="0" fontId="13" fillId="0" borderId="60" xfId="0" applyFont="1" applyFill="1" applyBorder="1" applyAlignment="1" applyProtection="1">
      <alignment horizontal="center" vertical="center"/>
    </xf>
    <xf numFmtId="164" fontId="7" fillId="4" borderId="0" xfId="1" applyNumberFormat="1" applyFont="1" applyFill="1" applyAlignment="1" applyProtection="1">
      <alignment horizontal="center" vertical="center"/>
    </xf>
    <xf numFmtId="0" fontId="40" fillId="0" borderId="0" xfId="0" applyFont="1" applyAlignment="1" applyProtection="1"/>
    <xf numFmtId="0" fontId="15" fillId="0" borderId="0" xfId="0" applyFont="1" applyAlignment="1" applyProtection="1">
      <alignment horizontal="center"/>
    </xf>
    <xf numFmtId="0" fontId="15" fillId="0" borderId="0" xfId="0" applyFont="1" applyAlignment="1" applyProtection="1"/>
    <xf numFmtId="0" fontId="15" fillId="0" borderId="61" xfId="0" applyFont="1" applyBorder="1" applyProtection="1"/>
    <xf numFmtId="0" fontId="2" fillId="0" borderId="0" xfId="0" applyFont="1" applyFill="1" applyBorder="1" applyAlignment="1" applyProtection="1">
      <alignment vertical="center"/>
    </xf>
    <xf numFmtId="0" fontId="15" fillId="0" borderId="0" xfId="0" applyFont="1" applyAlignment="1" applyProtection="1">
      <alignment horizontal="center" vertical="center"/>
    </xf>
    <xf numFmtId="0" fontId="40" fillId="0" borderId="0" xfId="0" applyFont="1" applyAlignment="1" applyProtection="1">
      <alignment vertical="center"/>
    </xf>
    <xf numFmtId="0" fontId="40" fillId="0" borderId="61" xfId="0" applyFont="1" applyBorder="1" applyAlignment="1" applyProtection="1">
      <alignment vertical="center"/>
    </xf>
    <xf numFmtId="0" fontId="15" fillId="0" borderId="61" xfId="0" applyFont="1" applyBorder="1" applyAlignment="1" applyProtection="1">
      <alignment vertical="center"/>
    </xf>
    <xf numFmtId="0" fontId="40" fillId="0" borderId="61" xfId="0" applyFont="1" applyBorder="1" applyAlignment="1" applyProtection="1">
      <alignment horizontal="center" vertical="center"/>
    </xf>
    <xf numFmtId="0" fontId="10" fillId="0" borderId="62" xfId="0" applyFont="1" applyFill="1" applyBorder="1" applyAlignment="1" applyProtection="1">
      <alignment vertical="center"/>
    </xf>
    <xf numFmtId="0" fontId="10" fillId="0" borderId="62" xfId="0" applyFont="1" applyFill="1" applyBorder="1" applyAlignment="1" applyProtection="1">
      <alignment horizontal="center" vertical="center"/>
    </xf>
    <xf numFmtId="9" fontId="2" fillId="2" borderId="60" xfId="0" applyNumberFormat="1" applyFont="1" applyFill="1" applyBorder="1" applyAlignment="1" applyProtection="1">
      <alignment horizontal="center" vertical="center"/>
      <protection locked="0"/>
    </xf>
    <xf numFmtId="0" fontId="2" fillId="0" borderId="0" xfId="0" applyFont="1" applyAlignment="1" applyProtection="1">
      <alignment horizontal="left"/>
    </xf>
    <xf numFmtId="0" fontId="6" fillId="4" borderId="0" xfId="0" applyFont="1" applyFill="1" applyAlignment="1" applyProtection="1">
      <alignment horizontal="center"/>
    </xf>
    <xf numFmtId="0" fontId="2" fillId="3" borderId="33" xfId="0" applyFont="1" applyFill="1" applyBorder="1" applyAlignment="1" applyProtection="1">
      <alignment horizontal="center" vertical="center"/>
    </xf>
    <xf numFmtId="0" fontId="38" fillId="11" borderId="0" xfId="0" applyFont="1" applyFill="1" applyBorder="1" applyAlignment="1">
      <alignment horizontal="left" vertical="center"/>
    </xf>
    <xf numFmtId="0" fontId="17" fillId="11" borderId="0" xfId="0" applyFont="1" applyFill="1" applyBorder="1" applyAlignment="1">
      <alignment horizontal="center" vertical="center"/>
    </xf>
    <xf numFmtId="0" fontId="17" fillId="11" borderId="0" xfId="0" applyFont="1" applyFill="1" applyBorder="1" applyAlignment="1">
      <alignment horizontal="center"/>
    </xf>
    <xf numFmtId="0" fontId="25" fillId="3" borderId="0" xfId="0" applyFont="1" applyFill="1" applyBorder="1" applyAlignment="1" applyProtection="1">
      <alignment horizontal="left" vertical="center"/>
    </xf>
    <xf numFmtId="0" fontId="15" fillId="0" borderId="31" xfId="0" applyFont="1" applyFill="1" applyBorder="1" applyAlignment="1" applyProtection="1">
      <alignment vertical="center"/>
    </xf>
    <xf numFmtId="0" fontId="15" fillId="0" borderId="8" xfId="0" applyFont="1" applyFill="1" applyBorder="1" applyAlignment="1" applyProtection="1">
      <alignment vertical="center"/>
    </xf>
    <xf numFmtId="2" fontId="2" fillId="0" borderId="9" xfId="0" applyNumberFormat="1" applyFont="1" applyFill="1" applyBorder="1" applyAlignment="1" applyProtection="1">
      <alignment horizontal="center" vertical="center"/>
    </xf>
    <xf numFmtId="0" fontId="25" fillId="6" borderId="0" xfId="0" applyFont="1" applyFill="1" applyAlignment="1"/>
    <xf numFmtId="0" fontId="6" fillId="4" borderId="0" xfId="0" applyFont="1" applyFill="1" applyAlignment="1" applyProtection="1">
      <alignment horizontal="center"/>
    </xf>
    <xf numFmtId="0" fontId="2" fillId="3" borderId="33" xfId="0" applyFont="1" applyFill="1" applyBorder="1" applyAlignment="1" applyProtection="1">
      <alignment horizontal="center" vertical="center"/>
    </xf>
    <xf numFmtId="0" fontId="55" fillId="0" borderId="0" xfId="0" applyFont="1"/>
    <xf numFmtId="0" fontId="2" fillId="0" borderId="0" xfId="0" applyFont="1"/>
    <xf numFmtId="0" fontId="54" fillId="0" borderId="0" xfId="0" applyFont="1" applyAlignment="1">
      <alignment horizontal="left"/>
    </xf>
    <xf numFmtId="0" fontId="56" fillId="0" borderId="0" xfId="0" applyFont="1"/>
    <xf numFmtId="0" fontId="2" fillId="3" borderId="33" xfId="0" applyFont="1" applyFill="1" applyBorder="1" applyAlignment="1" applyProtection="1">
      <alignment horizontal="center" vertical="center"/>
    </xf>
    <xf numFmtId="0" fontId="15" fillId="3" borderId="33" xfId="0" applyFont="1" applyFill="1" applyBorder="1" applyAlignment="1" applyProtection="1">
      <alignment horizontal="center" vertical="center"/>
    </xf>
    <xf numFmtId="0" fontId="57" fillId="10" borderId="0" xfId="0" applyFont="1" applyFill="1"/>
    <xf numFmtId="0" fontId="15" fillId="10" borderId="0" xfId="0" applyFont="1" applyFill="1" applyBorder="1" applyAlignment="1">
      <alignment vertical="center"/>
    </xf>
    <xf numFmtId="0" fontId="2" fillId="0" borderId="0" xfId="0" applyNumberFormat="1" applyFont="1" applyAlignment="1" applyProtection="1">
      <alignment horizontal="center"/>
    </xf>
    <xf numFmtId="0" fontId="4" fillId="0" borderId="0" xfId="2" applyNumberFormat="1" applyAlignment="1" applyProtection="1">
      <alignment horizontal="center"/>
    </xf>
    <xf numFmtId="0" fontId="2" fillId="8" borderId="30" xfId="0" applyNumberFormat="1" applyFont="1" applyFill="1" applyBorder="1" applyAlignment="1" applyProtection="1">
      <alignment horizontal="center" vertical="center"/>
      <protection locked="0"/>
    </xf>
    <xf numFmtId="0" fontId="2" fillId="0" borderId="5" xfId="0" applyFont="1" applyFill="1" applyBorder="1" applyAlignment="1" applyProtection="1">
      <alignment horizontal="center" vertical="center"/>
    </xf>
    <xf numFmtId="0" fontId="2" fillId="0" borderId="0" xfId="0" applyFont="1" applyAlignment="1" applyProtection="1">
      <alignment horizontal="center"/>
    </xf>
    <xf numFmtId="0" fontId="2" fillId="3" borderId="33" xfId="0" applyFont="1" applyFill="1" applyBorder="1" applyAlignment="1" applyProtection="1">
      <alignment horizontal="center" vertical="center"/>
    </xf>
    <xf numFmtId="0" fontId="15" fillId="3" borderId="33" xfId="0" applyFont="1" applyFill="1" applyBorder="1" applyAlignment="1" applyProtection="1">
      <alignment horizontal="center" vertical="center"/>
    </xf>
    <xf numFmtId="0" fontId="59" fillId="0" borderId="0" xfId="0" applyFont="1" applyAlignment="1">
      <alignment horizontal="left"/>
    </xf>
    <xf numFmtId="166" fontId="2" fillId="0" borderId="32" xfId="3" applyNumberFormat="1" applyFont="1" applyFill="1" applyBorder="1" applyAlignment="1" applyProtection="1">
      <alignment horizontal="center" vertical="center"/>
    </xf>
    <xf numFmtId="166" fontId="2" fillId="0" borderId="50" xfId="3" applyNumberFormat="1" applyFont="1" applyFill="1" applyBorder="1" applyAlignment="1" applyProtection="1">
      <alignment horizontal="center" vertical="center"/>
    </xf>
    <xf numFmtId="166" fontId="2" fillId="0" borderId="56" xfId="3" applyNumberFormat="1" applyFont="1" applyFill="1" applyBorder="1" applyAlignment="1" applyProtection="1">
      <alignment horizontal="center" vertical="center"/>
    </xf>
    <xf numFmtId="0" fontId="62" fillId="0" borderId="0" xfId="0" applyFont="1" applyAlignment="1"/>
    <xf numFmtId="0" fontId="15" fillId="0" borderId="0" xfId="0" applyFont="1"/>
    <xf numFmtId="0" fontId="64" fillId="0" borderId="0" xfId="0" applyFont="1" applyAlignment="1">
      <alignment horizontal="left" indent="1"/>
    </xf>
    <xf numFmtId="0" fontId="2" fillId="0" borderId="3" xfId="0" applyFont="1" applyFill="1" applyBorder="1" applyAlignment="1" applyProtection="1">
      <alignment horizontal="center" vertical="center"/>
    </xf>
    <xf numFmtId="0" fontId="2" fillId="0" borderId="4" xfId="0" applyFont="1" applyFill="1" applyBorder="1" applyAlignment="1" applyProtection="1">
      <alignment horizontal="center" vertical="center"/>
    </xf>
    <xf numFmtId="0" fontId="2" fillId="0" borderId="5" xfId="0" applyFont="1" applyFill="1" applyBorder="1" applyAlignment="1" applyProtection="1">
      <alignment horizontal="center" vertical="center"/>
    </xf>
    <xf numFmtId="0" fontId="2" fillId="0" borderId="6" xfId="0" applyFont="1" applyFill="1" applyBorder="1" applyAlignment="1" applyProtection="1">
      <alignment horizontal="center" vertical="center"/>
    </xf>
    <xf numFmtId="0" fontId="2" fillId="0" borderId="26" xfId="0" applyFont="1" applyFill="1" applyBorder="1" applyAlignment="1" applyProtection="1">
      <alignment horizontal="center" vertical="center"/>
    </xf>
    <xf numFmtId="0" fontId="2" fillId="0" borderId="18" xfId="0" applyFont="1" applyFill="1" applyBorder="1" applyAlignment="1" applyProtection="1">
      <alignment horizontal="center" vertical="center"/>
    </xf>
    <xf numFmtId="0" fontId="2" fillId="0" borderId="54" xfId="0" applyFont="1" applyFill="1" applyBorder="1" applyAlignment="1" applyProtection="1">
      <alignment horizontal="center" vertical="center"/>
    </xf>
    <xf numFmtId="0" fontId="2" fillId="10" borderId="0" xfId="0" applyFont="1" applyFill="1" applyProtection="1"/>
    <xf numFmtId="0" fontId="60" fillId="10" borderId="0" xfId="0" applyFont="1" applyFill="1" applyAlignment="1"/>
    <xf numFmtId="0" fontId="2" fillId="10" borderId="0" xfId="0" applyFont="1" applyFill="1" applyAlignment="1" applyProtection="1">
      <alignment horizontal="center"/>
    </xf>
    <xf numFmtId="0" fontId="15" fillId="10" borderId="0" xfId="0" applyFont="1" applyFill="1" applyProtection="1"/>
    <xf numFmtId="0" fontId="61" fillId="10" borderId="0" xfId="0" applyFont="1" applyFill="1" applyAlignment="1"/>
    <xf numFmtId="0" fontId="15" fillId="10" borderId="0" xfId="0" applyFont="1" applyFill="1" applyAlignment="1" applyProtection="1">
      <alignment horizontal="center"/>
    </xf>
    <xf numFmtId="0" fontId="61" fillId="10" borderId="0" xfId="0" applyFont="1" applyFill="1" applyAlignment="1">
      <alignment wrapText="1"/>
    </xf>
    <xf numFmtId="0" fontId="62" fillId="10" borderId="0" xfId="0" applyFont="1" applyFill="1" applyAlignment="1"/>
    <xf numFmtId="0" fontId="40" fillId="10" borderId="0" xfId="0" applyFont="1" applyFill="1" applyProtection="1"/>
    <xf numFmtId="0" fontId="16" fillId="10" borderId="0" xfId="0" applyFont="1" applyFill="1" applyProtection="1"/>
    <xf numFmtId="0" fontId="63" fillId="10" borderId="0" xfId="0" applyFont="1" applyFill="1" applyAlignment="1">
      <alignment horizontal="left"/>
    </xf>
    <xf numFmtId="0" fontId="64" fillId="10" borderId="0" xfId="0" applyFont="1" applyFill="1" applyAlignment="1">
      <alignment horizontal="left" indent="1"/>
    </xf>
    <xf numFmtId="0" fontId="63" fillId="10" borderId="0" xfId="0" applyFont="1" applyFill="1" applyAlignment="1">
      <alignment horizontal="left" wrapText="1"/>
    </xf>
    <xf numFmtId="0" fontId="15" fillId="6" borderId="0" xfId="0" applyFont="1" applyFill="1" applyProtection="1"/>
    <xf numFmtId="0" fontId="60" fillId="6" borderId="0" xfId="0" applyFont="1" applyFill="1" applyAlignment="1"/>
    <xf numFmtId="0" fontId="2" fillId="6" borderId="0" xfId="0" applyFont="1" applyFill="1" applyProtection="1"/>
    <xf numFmtId="0" fontId="2" fillId="6" borderId="0" xfId="0" applyFont="1" applyFill="1" applyAlignment="1" applyProtection="1">
      <alignment horizontal="center"/>
    </xf>
    <xf numFmtId="0" fontId="61" fillId="6" borderId="0" xfId="0" applyFont="1" applyFill="1" applyAlignment="1"/>
    <xf numFmtId="0" fontId="15" fillId="6" borderId="0" xfId="0" applyFont="1" applyFill="1" applyAlignment="1" applyProtection="1">
      <alignment horizontal="center"/>
    </xf>
    <xf numFmtId="0" fontId="61" fillId="6" borderId="0" xfId="0" applyFont="1" applyFill="1" applyAlignment="1">
      <alignment wrapText="1"/>
    </xf>
    <xf numFmtId="0" fontId="62" fillId="6" borderId="0" xfId="0" applyFont="1" applyFill="1" applyAlignment="1"/>
    <xf numFmtId="0" fontId="15" fillId="6" borderId="0" xfId="0" applyFont="1" applyFill="1"/>
    <xf numFmtId="0" fontId="40" fillId="6" borderId="0" xfId="0" applyFont="1" applyFill="1" applyProtection="1"/>
    <xf numFmtId="0" fontId="16" fillId="6" borderId="0" xfId="0" applyFont="1" applyFill="1" applyProtection="1"/>
    <xf numFmtId="0" fontId="63" fillId="6" borderId="0" xfId="0" applyFont="1" applyFill="1" applyAlignment="1">
      <alignment horizontal="left"/>
    </xf>
    <xf numFmtId="0" fontId="64" fillId="6" borderId="0" xfId="0" applyFont="1" applyFill="1" applyAlignment="1">
      <alignment horizontal="left" indent="1"/>
    </xf>
    <xf numFmtId="0" fontId="63" fillId="6" borderId="0" xfId="0" applyFont="1" applyFill="1" applyAlignment="1">
      <alignment horizontal="left" wrapText="1"/>
    </xf>
    <xf numFmtId="0" fontId="3" fillId="0" borderId="25" xfId="0" applyFont="1" applyFill="1" applyBorder="1" applyAlignment="1" applyProtection="1">
      <alignment horizontal="center" vertical="center"/>
    </xf>
    <xf numFmtId="166" fontId="7" fillId="7" borderId="33" xfId="1" applyNumberFormat="1" applyFont="1" applyFill="1" applyBorder="1" applyAlignment="1" applyProtection="1">
      <alignment horizontal="center" vertical="center"/>
      <protection locked="0"/>
    </xf>
    <xf numFmtId="0" fontId="6" fillId="0" borderId="25" xfId="0" applyFont="1" applyFill="1" applyBorder="1" applyAlignment="1" applyProtection="1">
      <alignment horizontal="center" vertical="center"/>
    </xf>
    <xf numFmtId="0" fontId="2" fillId="4" borderId="12" xfId="0" applyFont="1" applyFill="1" applyBorder="1" applyAlignment="1" applyProtection="1">
      <alignment vertical="center"/>
    </xf>
    <xf numFmtId="0" fontId="2" fillId="4" borderId="0" xfId="0" applyFont="1" applyFill="1" applyBorder="1" applyAlignment="1" applyProtection="1">
      <alignment vertical="center"/>
    </xf>
    <xf numFmtId="0" fontId="6" fillId="4" borderId="0" xfId="0" applyFont="1" applyFill="1" applyBorder="1" applyAlignment="1" applyProtection="1">
      <alignment vertical="center"/>
    </xf>
    <xf numFmtId="0" fontId="2" fillId="2" borderId="32" xfId="0" applyFont="1" applyFill="1" applyBorder="1" applyAlignment="1" applyProtection="1">
      <alignment horizontal="center" vertical="center"/>
      <protection locked="0"/>
    </xf>
    <xf numFmtId="0" fontId="2" fillId="0" borderId="0" xfId="0" applyFont="1" applyFill="1" applyAlignment="1" applyProtection="1">
      <alignment vertical="center"/>
    </xf>
    <xf numFmtId="0" fontId="2" fillId="0" borderId="12" xfId="0" applyFont="1" applyFill="1" applyBorder="1" applyAlignment="1" applyProtection="1">
      <alignment vertical="center"/>
    </xf>
    <xf numFmtId="0" fontId="2" fillId="0" borderId="14" xfId="0" applyFont="1" applyFill="1" applyBorder="1" applyAlignment="1" applyProtection="1">
      <alignment vertical="center"/>
    </xf>
    <xf numFmtId="0" fontId="2" fillId="0" borderId="11" xfId="0" applyFont="1" applyFill="1" applyBorder="1" applyAlignment="1" applyProtection="1">
      <alignment vertical="center"/>
    </xf>
    <xf numFmtId="0" fontId="17" fillId="10" borderId="0" xfId="0" applyFont="1" applyFill="1" applyProtection="1"/>
    <xf numFmtId="0" fontId="69" fillId="10" borderId="0" xfId="0" applyFont="1" applyFill="1"/>
    <xf numFmtId="0" fontId="19" fillId="10" borderId="0" xfId="0" applyFont="1" applyFill="1" applyAlignment="1" applyProtection="1"/>
    <xf numFmtId="0" fontId="10" fillId="10" borderId="0" xfId="0" applyFont="1" applyFill="1" applyAlignment="1" applyProtection="1"/>
    <xf numFmtId="0" fontId="15" fillId="10" borderId="0" xfId="0" applyFont="1" applyFill="1" applyAlignment="1" applyProtection="1">
      <alignment horizontal="left"/>
    </xf>
    <xf numFmtId="0" fontId="17" fillId="10" borderId="0" xfId="0" applyFont="1" applyFill="1" applyAlignment="1" applyProtection="1">
      <alignment horizontal="center"/>
    </xf>
    <xf numFmtId="0" fontId="17" fillId="10" borderId="0" xfId="0" applyFont="1" applyFill="1" applyAlignment="1" applyProtection="1"/>
    <xf numFmtId="0" fontId="0" fillId="10" borderId="0" xfId="0" applyFill="1"/>
    <xf numFmtId="0" fontId="10" fillId="10" borderId="0" xfId="0" applyFont="1" applyFill="1" applyAlignment="1" applyProtection="1">
      <alignment horizontal="left"/>
    </xf>
    <xf numFmtId="0" fontId="70" fillId="10" borderId="0" xfId="0" applyFont="1" applyFill="1"/>
    <xf numFmtId="0" fontId="17" fillId="6" borderId="0" xfId="0" applyFont="1" applyFill="1" applyProtection="1"/>
    <xf numFmtId="0" fontId="10" fillId="6" borderId="0" xfId="0" applyFont="1" applyFill="1" applyAlignment="1" applyProtection="1"/>
    <xf numFmtId="0" fontId="17" fillId="6" borderId="0" xfId="0" applyFont="1" applyFill="1" applyAlignment="1" applyProtection="1">
      <alignment horizontal="center"/>
    </xf>
    <xf numFmtId="0" fontId="15" fillId="6" borderId="0" xfId="0" applyFont="1" applyFill="1" applyAlignment="1" applyProtection="1">
      <alignment horizontal="left"/>
    </xf>
    <xf numFmtId="0" fontId="10" fillId="6" borderId="0" xfId="0" applyFont="1" applyFill="1" applyAlignment="1" applyProtection="1">
      <alignment horizontal="left"/>
    </xf>
    <xf numFmtId="0" fontId="70" fillId="6" borderId="0" xfId="0" applyFont="1" applyFill="1"/>
    <xf numFmtId="0" fontId="69" fillId="6" borderId="0" xfId="0" applyFont="1" applyFill="1"/>
    <xf numFmtId="0" fontId="2" fillId="13" borderId="0" xfId="0" applyFont="1" applyFill="1" applyProtection="1"/>
    <xf numFmtId="0" fontId="2" fillId="13" borderId="0" xfId="0" applyFont="1" applyFill="1" applyAlignment="1" applyProtection="1">
      <alignment horizontal="center"/>
    </xf>
    <xf numFmtId="0" fontId="2" fillId="13" borderId="0" xfId="0" applyFont="1" applyFill="1" applyAlignment="1" applyProtection="1">
      <alignment horizontal="left"/>
    </xf>
    <xf numFmtId="0" fontId="2" fillId="13" borderId="0" xfId="0" applyFont="1" applyFill="1" applyAlignment="1" applyProtection="1">
      <alignment horizontal="center"/>
    </xf>
    <xf numFmtId="0" fontId="2" fillId="13" borderId="0" xfId="0" applyFont="1" applyFill="1" applyAlignment="1" applyProtection="1"/>
    <xf numFmtId="0" fontId="17" fillId="13" borderId="0" xfId="0" applyFont="1" applyFill="1" applyProtection="1"/>
    <xf numFmtId="0" fontId="19" fillId="13" borderId="0" xfId="0" applyFont="1" applyFill="1" applyAlignment="1" applyProtection="1"/>
    <xf numFmtId="0" fontId="40" fillId="13" borderId="0" xfId="0" applyFont="1" applyFill="1" applyAlignment="1" applyProtection="1"/>
    <xf numFmtId="0" fontId="65" fillId="13" borderId="0" xfId="0" applyFont="1" applyFill="1"/>
    <xf numFmtId="0" fontId="17" fillId="13" borderId="0" xfId="0" applyFont="1" applyFill="1" applyAlignment="1" applyProtection="1">
      <alignment horizontal="center"/>
    </xf>
    <xf numFmtId="0" fontId="17" fillId="13" borderId="0" xfId="0" applyFont="1" applyFill="1" applyAlignment="1" applyProtection="1"/>
    <xf numFmtId="0" fontId="71" fillId="13" borderId="0" xfId="0" applyFont="1" applyFill="1"/>
    <xf numFmtId="0" fontId="15" fillId="13" borderId="0" xfId="0" applyFont="1" applyFill="1"/>
    <xf numFmtId="0" fontId="15" fillId="13" borderId="0" xfId="0" applyFont="1" applyFill="1" applyProtection="1"/>
    <xf numFmtId="0" fontId="53" fillId="13" borderId="0" xfId="0" applyFont="1" applyFill="1"/>
    <xf numFmtId="0" fontId="0" fillId="13" borderId="0" xfId="0" applyFill="1"/>
    <xf numFmtId="0" fontId="2" fillId="14" borderId="0" xfId="0" applyFont="1" applyFill="1" applyAlignment="1" applyProtection="1">
      <alignment horizontal="center"/>
    </xf>
    <xf numFmtId="0" fontId="2" fillId="14" borderId="0" xfId="0" applyFont="1" applyFill="1" applyProtection="1"/>
    <xf numFmtId="1" fontId="2" fillId="14" borderId="0" xfId="0" applyNumberFormat="1" applyFont="1" applyFill="1" applyAlignment="1" applyProtection="1">
      <alignment horizontal="center"/>
    </xf>
    <xf numFmtId="44" fontId="2" fillId="14" borderId="0" xfId="4" applyFont="1" applyFill="1" applyAlignment="1" applyProtection="1">
      <alignment horizontal="center"/>
    </xf>
    <xf numFmtId="0" fontId="2" fillId="14" borderId="61" xfId="0" applyFont="1" applyFill="1" applyBorder="1" applyAlignment="1" applyProtection="1">
      <alignment horizontal="center"/>
    </xf>
    <xf numFmtId="1" fontId="2" fillId="14" borderId="61" xfId="0" applyNumberFormat="1" applyFont="1" applyFill="1" applyBorder="1" applyAlignment="1" applyProtection="1">
      <alignment horizontal="center"/>
    </xf>
    <xf numFmtId="0" fontId="2" fillId="14" borderId="61" xfId="0" applyFont="1" applyFill="1" applyBorder="1" applyProtection="1"/>
    <xf numFmtId="44" fontId="2" fillId="14" borderId="0" xfId="0" applyNumberFormat="1" applyFont="1" applyFill="1" applyProtection="1"/>
    <xf numFmtId="44" fontId="2" fillId="14" borderId="0" xfId="4" applyFont="1" applyFill="1" applyProtection="1"/>
    <xf numFmtId="0" fontId="17" fillId="4" borderId="0" xfId="0" applyFont="1" applyFill="1" applyProtection="1"/>
    <xf numFmtId="0" fontId="19" fillId="4" borderId="0" xfId="0" applyFont="1" applyFill="1" applyAlignment="1" applyProtection="1"/>
    <xf numFmtId="0" fontId="10" fillId="4" borderId="0" xfId="0" applyFont="1" applyFill="1" applyAlignment="1" applyProtection="1">
      <alignment horizontal="left"/>
    </xf>
    <xf numFmtId="0" fontId="17" fillId="4" borderId="0" xfId="0" applyFont="1" applyFill="1" applyAlignment="1" applyProtection="1">
      <alignment horizontal="center"/>
    </xf>
    <xf numFmtId="0" fontId="17" fillId="4" borderId="0" xfId="0" applyFont="1" applyFill="1" applyAlignment="1" applyProtection="1"/>
    <xf numFmtId="0" fontId="0" fillId="4" borderId="0" xfId="0" applyFill="1"/>
    <xf numFmtId="1" fontId="2" fillId="4" borderId="0" xfId="0" quotePrefix="1" applyNumberFormat="1" applyFont="1" applyFill="1" applyAlignment="1" applyProtection="1">
      <alignment horizontal="center"/>
    </xf>
    <xf numFmtId="0" fontId="2" fillId="4" borderId="0" xfId="0" applyFont="1" applyFill="1" applyAlignment="1" applyProtection="1">
      <alignment horizontal="left"/>
    </xf>
    <xf numFmtId="0" fontId="15" fillId="10" borderId="0" xfId="0" applyFont="1" applyFill="1" applyAlignment="1">
      <alignment horizontal="center"/>
    </xf>
    <xf numFmtId="0" fontId="40" fillId="9" borderId="0" xfId="0" applyFont="1" applyFill="1" applyAlignment="1">
      <alignment horizontal="center"/>
    </xf>
    <xf numFmtId="0" fontId="40" fillId="9" borderId="0" xfId="0" applyFont="1" applyFill="1" applyAlignment="1">
      <alignment horizontal="center" vertical="center"/>
    </xf>
    <xf numFmtId="0" fontId="15" fillId="10" borderId="10" xfId="0" applyFont="1" applyFill="1" applyBorder="1" applyAlignment="1">
      <alignment horizontal="center" vertical="center"/>
    </xf>
    <xf numFmtId="0" fontId="15" fillId="10" borderId="13" xfId="0" applyFont="1" applyFill="1" applyBorder="1" applyAlignment="1">
      <alignment horizontal="center" vertical="center"/>
    </xf>
    <xf numFmtId="0" fontId="40" fillId="10" borderId="24" xfId="0" applyFont="1" applyFill="1" applyBorder="1" applyAlignment="1">
      <alignment horizontal="center" vertical="center"/>
    </xf>
    <xf numFmtId="0" fontId="40" fillId="10" borderId="10" xfId="0" applyFont="1" applyFill="1" applyBorder="1" applyAlignment="1">
      <alignment horizontal="center" vertical="center"/>
    </xf>
    <xf numFmtId="0" fontId="40" fillId="10" borderId="11" xfId="0" applyFont="1" applyFill="1" applyBorder="1" applyAlignment="1">
      <alignment horizontal="center" vertical="center"/>
    </xf>
    <xf numFmtId="0" fontId="40" fillId="10" borderId="23" xfId="0" applyFont="1" applyFill="1" applyBorder="1" applyAlignment="1">
      <alignment horizontal="center" vertical="center"/>
    </xf>
    <xf numFmtId="0" fontId="40" fillId="10" borderId="0" xfId="0" applyFont="1" applyFill="1" applyBorder="1" applyAlignment="1">
      <alignment horizontal="center" vertical="center"/>
    </xf>
    <xf numFmtId="0" fontId="40" fillId="10" borderId="12" xfId="0" applyFont="1" applyFill="1" applyBorder="1" applyAlignment="1">
      <alignment horizontal="center" vertical="center"/>
    </xf>
    <xf numFmtId="0" fontId="40" fillId="10" borderId="25" xfId="0" applyFont="1" applyFill="1" applyBorder="1" applyAlignment="1">
      <alignment horizontal="center" vertical="center"/>
    </xf>
    <xf numFmtId="0" fontId="40" fillId="10" borderId="13" xfId="0" applyFont="1" applyFill="1" applyBorder="1" applyAlignment="1">
      <alignment horizontal="center" vertical="center"/>
    </xf>
    <xf numFmtId="0" fontId="40" fillId="10" borderId="14" xfId="0" applyFont="1" applyFill="1" applyBorder="1" applyAlignment="1">
      <alignment horizontal="center" vertical="center"/>
    </xf>
    <xf numFmtId="0" fontId="15" fillId="10" borderId="2" xfId="0" applyFont="1" applyFill="1" applyBorder="1" applyAlignment="1">
      <alignment horizontal="left"/>
    </xf>
    <xf numFmtId="0" fontId="15" fillId="10" borderId="3" xfId="0" applyFont="1" applyFill="1" applyBorder="1" applyAlignment="1">
      <alignment horizontal="left"/>
    </xf>
    <xf numFmtId="0" fontId="15" fillId="10" borderId="7" xfId="0" applyFont="1" applyFill="1" applyBorder="1" applyAlignment="1">
      <alignment horizontal="left"/>
    </xf>
    <xf numFmtId="0" fontId="15" fillId="10" borderId="8" xfId="0" applyFont="1" applyFill="1" applyBorder="1" applyAlignment="1">
      <alignment horizontal="left"/>
    </xf>
    <xf numFmtId="0" fontId="15" fillId="10" borderId="23" xfId="0" applyFont="1" applyFill="1" applyBorder="1" applyAlignment="1">
      <alignment horizontal="center"/>
    </xf>
    <xf numFmtId="0" fontId="15" fillId="10" borderId="0" xfId="0" applyFont="1" applyFill="1" applyBorder="1" applyAlignment="1">
      <alignment horizontal="center"/>
    </xf>
    <xf numFmtId="0" fontId="15" fillId="10" borderId="37" xfId="0" applyFont="1" applyFill="1" applyBorder="1" applyAlignment="1">
      <alignment horizontal="center"/>
    </xf>
    <xf numFmtId="0" fontId="15" fillId="6" borderId="0" xfId="0" applyFont="1" applyFill="1" applyAlignment="1">
      <alignment horizontal="center" vertical="center"/>
    </xf>
    <xf numFmtId="0" fontId="6" fillId="9" borderId="0" xfId="0" applyFont="1" applyFill="1" applyAlignment="1">
      <alignment horizontal="center"/>
    </xf>
    <xf numFmtId="0" fontId="28" fillId="10" borderId="0" xfId="2" applyFont="1" applyFill="1" applyAlignment="1" applyProtection="1">
      <alignment horizontal="center" vertical="center"/>
    </xf>
    <xf numFmtId="0" fontId="28" fillId="6" borderId="0" xfId="2" applyFont="1" applyFill="1" applyAlignment="1" applyProtection="1">
      <alignment horizontal="center" vertical="center"/>
    </xf>
    <xf numFmtId="167" fontId="10" fillId="6" borderId="0" xfId="0" applyNumberFormat="1" applyFont="1" applyFill="1" applyBorder="1" applyAlignment="1" applyProtection="1">
      <alignment horizontal="center" vertical="center"/>
    </xf>
    <xf numFmtId="0" fontId="12" fillId="6" borderId="0" xfId="2" applyFont="1" applyFill="1" applyBorder="1" applyAlignment="1" applyProtection="1">
      <alignment horizontal="center" vertical="center"/>
    </xf>
    <xf numFmtId="0" fontId="13" fillId="6" borderId="0" xfId="0" applyFont="1" applyFill="1" applyBorder="1" applyAlignment="1" applyProtection="1">
      <alignment horizontal="center" vertical="center"/>
    </xf>
    <xf numFmtId="0" fontId="28" fillId="6" borderId="0" xfId="2" applyFont="1" applyFill="1" applyAlignment="1" applyProtection="1">
      <alignment horizontal="center"/>
    </xf>
    <xf numFmtId="0" fontId="27" fillId="10" borderId="0" xfId="0" applyFont="1" applyFill="1" applyAlignment="1">
      <alignment horizontal="center" vertical="center"/>
    </xf>
    <xf numFmtId="0" fontId="27" fillId="6" borderId="0" xfId="0" applyFont="1" applyFill="1" applyAlignment="1">
      <alignment horizontal="center" vertical="center"/>
    </xf>
    <xf numFmtId="0" fontId="15" fillId="10" borderId="0" xfId="0" applyFont="1" applyFill="1" applyAlignment="1">
      <alignment horizontal="center" vertical="center"/>
    </xf>
    <xf numFmtId="167" fontId="10" fillId="10" borderId="0" xfId="0" applyNumberFormat="1" applyFont="1" applyFill="1" applyBorder="1" applyAlignment="1" applyProtection="1">
      <alignment horizontal="center" vertical="center"/>
    </xf>
    <xf numFmtId="0" fontId="12" fillId="10" borderId="0" xfId="2" applyFont="1" applyFill="1" applyBorder="1" applyAlignment="1" applyProtection="1">
      <alignment horizontal="center" vertical="center"/>
    </xf>
    <xf numFmtId="0" fontId="13" fillId="10" borderId="0" xfId="0" applyFont="1" applyFill="1" applyBorder="1" applyAlignment="1" applyProtection="1">
      <alignment horizontal="center" vertical="center"/>
    </xf>
    <xf numFmtId="0" fontId="28" fillId="10" borderId="0" xfId="2" applyFont="1" applyFill="1" applyAlignment="1" applyProtection="1">
      <alignment horizontal="center"/>
    </xf>
    <xf numFmtId="0" fontId="18" fillId="0" borderId="0" xfId="0" applyNumberFormat="1" applyFont="1" applyFill="1" applyBorder="1" applyAlignment="1" applyProtection="1">
      <alignment horizontal="center" vertical="center"/>
    </xf>
    <xf numFmtId="0" fontId="18" fillId="0" borderId="12" xfId="0" applyNumberFormat="1" applyFont="1" applyFill="1" applyBorder="1" applyAlignment="1" applyProtection="1">
      <alignment horizontal="center" vertical="center"/>
    </xf>
    <xf numFmtId="0" fontId="6" fillId="0" borderId="0" xfId="0" quotePrefix="1" applyFont="1" applyFill="1" applyBorder="1" applyAlignment="1" applyProtection="1">
      <alignment horizontal="center" vertical="center"/>
    </xf>
    <xf numFmtId="0" fontId="6" fillId="0" borderId="12" xfId="0" quotePrefix="1" applyFont="1" applyFill="1" applyBorder="1" applyAlignment="1" applyProtection="1">
      <alignment horizontal="center" vertical="center"/>
    </xf>
    <xf numFmtId="0" fontId="7" fillId="0" borderId="0" xfId="0" applyFont="1" applyFill="1" applyBorder="1" applyAlignment="1" applyProtection="1">
      <alignment horizontal="center" vertical="center"/>
    </xf>
    <xf numFmtId="0" fontId="7" fillId="0" borderId="12" xfId="0" applyFont="1" applyFill="1" applyBorder="1" applyAlignment="1" applyProtection="1">
      <alignment horizontal="center" vertical="center"/>
    </xf>
    <xf numFmtId="0" fontId="66" fillId="0" borderId="37" xfId="0" applyFont="1" applyFill="1" applyBorder="1" applyAlignment="1" applyProtection="1">
      <alignment horizontal="center" vertical="center"/>
    </xf>
    <xf numFmtId="0" fontId="2" fillId="0" borderId="0" xfId="0" applyFont="1" applyAlignment="1" applyProtection="1">
      <alignment horizontal="center" vertical="center"/>
    </xf>
    <xf numFmtId="167" fontId="10" fillId="4" borderId="0" xfId="0" applyNumberFormat="1" applyFont="1" applyFill="1" applyBorder="1" applyAlignment="1" applyProtection="1">
      <alignment horizontal="center" vertical="center"/>
    </xf>
    <xf numFmtId="0" fontId="12" fillId="4" borderId="0" xfId="2" applyFont="1" applyFill="1" applyBorder="1" applyAlignment="1" applyProtection="1">
      <alignment horizontal="center" vertical="center"/>
    </xf>
    <xf numFmtId="0" fontId="13" fillId="4" borderId="0" xfId="0" applyFont="1" applyFill="1" applyBorder="1" applyAlignment="1" applyProtection="1">
      <alignment horizontal="center" vertical="center"/>
    </xf>
    <xf numFmtId="0" fontId="8" fillId="0" borderId="0" xfId="0" quotePrefix="1" applyFont="1" applyFill="1" applyBorder="1" applyAlignment="1" applyProtection="1">
      <alignment horizontal="center" vertical="center"/>
    </xf>
    <xf numFmtId="0" fontId="8" fillId="0" borderId="12" xfId="0" quotePrefix="1" applyFont="1" applyFill="1" applyBorder="1" applyAlignment="1" applyProtection="1">
      <alignment horizontal="center" vertical="center"/>
    </xf>
    <xf numFmtId="0" fontId="6" fillId="4" borderId="0" xfId="0" applyFont="1" applyFill="1" applyAlignment="1" applyProtection="1">
      <alignment horizontal="center"/>
    </xf>
    <xf numFmtId="0" fontId="18" fillId="4" borderId="0" xfId="0" applyFont="1" applyFill="1" applyBorder="1" applyAlignment="1" applyProtection="1">
      <alignment horizontal="center" vertical="center"/>
    </xf>
    <xf numFmtId="0" fontId="26" fillId="0" borderId="60" xfId="0" applyFont="1" applyFill="1" applyBorder="1" applyAlignment="1" applyProtection="1">
      <alignment horizontal="center" vertical="center" wrapText="1"/>
    </xf>
    <xf numFmtId="0" fontId="26" fillId="0" borderId="37" xfId="0" applyFont="1" applyFill="1" applyBorder="1" applyAlignment="1" applyProtection="1">
      <alignment horizontal="center" vertical="center" wrapText="1"/>
    </xf>
    <xf numFmtId="0" fontId="26" fillId="0" borderId="36" xfId="0" applyFont="1" applyFill="1" applyBorder="1" applyAlignment="1" applyProtection="1">
      <alignment horizontal="center" vertical="center" wrapText="1"/>
    </xf>
    <xf numFmtId="0" fontId="2" fillId="6" borderId="41" xfId="0" applyFont="1" applyFill="1" applyBorder="1" applyAlignment="1" applyProtection="1">
      <alignment horizontal="center" vertical="center" textRotation="90"/>
    </xf>
    <xf numFmtId="0" fontId="2" fillId="6" borderId="39" xfId="0" applyFont="1" applyFill="1" applyBorder="1" applyAlignment="1" applyProtection="1">
      <alignment horizontal="center" vertical="center" textRotation="90"/>
    </xf>
    <xf numFmtId="0" fontId="2" fillId="6" borderId="42" xfId="0" applyFont="1" applyFill="1" applyBorder="1" applyAlignment="1" applyProtection="1">
      <alignment horizontal="center" vertical="center" textRotation="90"/>
    </xf>
    <xf numFmtId="0" fontId="2" fillId="5" borderId="41" xfId="0" applyFont="1" applyFill="1" applyBorder="1" applyAlignment="1" applyProtection="1">
      <alignment horizontal="center" vertical="center" textRotation="90"/>
    </xf>
    <xf numFmtId="0" fontId="2" fillId="5" borderId="39" xfId="0" applyFont="1" applyFill="1" applyBorder="1" applyAlignment="1" applyProtection="1">
      <alignment horizontal="center" vertical="center" textRotation="90"/>
    </xf>
    <xf numFmtId="0" fontId="2" fillId="5" borderId="42" xfId="0" applyFont="1" applyFill="1" applyBorder="1" applyAlignment="1" applyProtection="1">
      <alignment horizontal="center" vertical="center" textRotation="90"/>
    </xf>
    <xf numFmtId="0" fontId="26" fillId="0" borderId="3" xfId="0" applyFont="1" applyFill="1" applyBorder="1" applyAlignment="1" applyProtection="1">
      <alignment horizontal="center" vertical="center"/>
    </xf>
    <xf numFmtId="0" fontId="26" fillId="0" borderId="4" xfId="0" applyFont="1" applyFill="1" applyBorder="1" applyAlignment="1" applyProtection="1">
      <alignment horizontal="center" vertical="center"/>
    </xf>
    <xf numFmtId="0" fontId="26" fillId="0" borderId="8" xfId="0" applyFont="1" applyFill="1" applyBorder="1" applyAlignment="1" applyProtection="1">
      <alignment horizontal="center" vertical="center"/>
    </xf>
    <xf numFmtId="0" fontId="26" fillId="0" borderId="9" xfId="0" applyFont="1" applyFill="1" applyBorder="1" applyAlignment="1" applyProtection="1">
      <alignment horizontal="center" vertical="center"/>
    </xf>
    <xf numFmtId="0" fontId="7" fillId="0" borderId="13" xfId="0" applyFont="1" applyFill="1" applyBorder="1" applyAlignment="1" applyProtection="1">
      <alignment horizontal="center" vertical="center"/>
    </xf>
    <xf numFmtId="0" fontId="7" fillId="0" borderId="14" xfId="0" applyFont="1" applyFill="1" applyBorder="1" applyAlignment="1" applyProtection="1">
      <alignment horizontal="center" vertical="center"/>
    </xf>
    <xf numFmtId="0" fontId="2" fillId="0" borderId="2" xfId="0" applyFont="1" applyFill="1" applyBorder="1" applyAlignment="1" applyProtection="1">
      <alignment horizontal="center" vertical="center"/>
    </xf>
    <xf numFmtId="0" fontId="2" fillId="0" borderId="3" xfId="0" applyFont="1" applyFill="1" applyBorder="1" applyAlignment="1" applyProtection="1">
      <alignment horizontal="center" vertical="center"/>
    </xf>
    <xf numFmtId="0" fontId="2" fillId="0" borderId="4" xfId="0" applyFont="1" applyFill="1" applyBorder="1" applyAlignment="1" applyProtection="1">
      <alignment horizontal="center" vertical="center"/>
    </xf>
    <xf numFmtId="0" fontId="2" fillId="0" borderId="5" xfId="0" applyFont="1" applyFill="1" applyBorder="1" applyAlignment="1" applyProtection="1">
      <alignment horizontal="center" vertical="center"/>
    </xf>
    <xf numFmtId="0" fontId="2" fillId="0" borderId="1" xfId="0" applyFont="1" applyFill="1" applyBorder="1" applyAlignment="1" applyProtection="1">
      <alignment horizontal="center" vertical="center"/>
    </xf>
    <xf numFmtId="0" fontId="2" fillId="0" borderId="6"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9" fillId="0" borderId="12" xfId="0" applyFont="1" applyFill="1" applyBorder="1" applyAlignment="1" applyProtection="1">
      <alignment horizontal="center" vertical="center"/>
    </xf>
    <xf numFmtId="0" fontId="6" fillId="0" borderId="0" xfId="0" applyFont="1" applyFill="1" applyBorder="1" applyAlignment="1" applyProtection="1">
      <alignment horizontal="center" vertical="center"/>
    </xf>
    <xf numFmtId="0" fontId="6" fillId="0" borderId="12" xfId="0" applyFont="1" applyFill="1" applyBorder="1" applyAlignment="1" applyProtection="1">
      <alignment horizontal="center" vertical="center"/>
    </xf>
    <xf numFmtId="0" fontId="2" fillId="0" borderId="13" xfId="0" applyFont="1" applyFill="1" applyBorder="1" applyAlignment="1" applyProtection="1">
      <alignment horizontal="center" vertical="center"/>
    </xf>
    <xf numFmtId="0" fontId="2" fillId="0" borderId="14" xfId="0" applyFont="1" applyFill="1" applyBorder="1" applyAlignment="1" applyProtection="1">
      <alignment horizontal="center" vertical="center"/>
    </xf>
    <xf numFmtId="0" fontId="18" fillId="0" borderId="0" xfId="0" applyFont="1" applyFill="1" applyBorder="1" applyAlignment="1" applyProtection="1">
      <alignment horizontal="center" vertical="center"/>
    </xf>
    <xf numFmtId="0" fontId="18" fillId="0" borderId="12" xfId="0" applyFont="1" applyFill="1" applyBorder="1" applyAlignment="1" applyProtection="1">
      <alignment horizontal="center" vertical="center"/>
    </xf>
    <xf numFmtId="0" fontId="2" fillId="0" borderId="12" xfId="0" applyFont="1" applyFill="1" applyBorder="1" applyAlignment="1" applyProtection="1">
      <alignment horizontal="center" vertical="center"/>
    </xf>
    <xf numFmtId="0" fontId="2" fillId="5" borderId="24" xfId="0" applyFont="1" applyFill="1" applyBorder="1" applyAlignment="1" applyProtection="1">
      <alignment horizontal="center" vertical="center" textRotation="90" wrapText="1"/>
    </xf>
    <xf numFmtId="0" fontId="2" fillId="5" borderId="23" xfId="0" applyFont="1" applyFill="1" applyBorder="1" applyAlignment="1" applyProtection="1">
      <alignment horizontal="center" vertical="center" textRotation="90" wrapText="1"/>
    </xf>
    <xf numFmtId="0" fontId="2" fillId="5" borderId="25" xfId="0" applyFont="1" applyFill="1" applyBorder="1" applyAlignment="1" applyProtection="1">
      <alignment horizontal="center" vertical="center" textRotation="90" wrapText="1"/>
    </xf>
    <xf numFmtId="0" fontId="2" fillId="6" borderId="24" xfId="0" applyFont="1" applyFill="1" applyBorder="1" applyAlignment="1" applyProtection="1">
      <alignment horizontal="center" vertical="center" textRotation="90" wrapText="1"/>
    </xf>
    <xf numFmtId="0" fontId="2" fillId="6" borderId="23" xfId="0" applyFont="1" applyFill="1" applyBorder="1" applyAlignment="1" applyProtection="1">
      <alignment horizontal="center" vertical="center" textRotation="90" wrapText="1"/>
    </xf>
    <xf numFmtId="0" fontId="2" fillId="6" borderId="25" xfId="0" applyFont="1" applyFill="1" applyBorder="1" applyAlignment="1" applyProtection="1">
      <alignment horizontal="center" vertical="center" textRotation="90" wrapText="1"/>
    </xf>
    <xf numFmtId="0" fontId="2" fillId="0" borderId="37" xfId="0" applyFont="1" applyFill="1" applyBorder="1" applyAlignment="1" applyProtection="1">
      <alignment horizontal="center" vertical="center"/>
    </xf>
    <xf numFmtId="0" fontId="2" fillId="0" borderId="36" xfId="0" applyFont="1" applyFill="1" applyBorder="1" applyAlignment="1" applyProtection="1">
      <alignment horizontal="center" vertical="center"/>
    </xf>
    <xf numFmtId="0" fontId="9" fillId="0" borderId="23" xfId="0" applyFont="1" applyFill="1" applyBorder="1" applyAlignment="1" applyProtection="1">
      <alignment horizontal="center" vertical="center"/>
    </xf>
    <xf numFmtId="0" fontId="6" fillId="0" borderId="24" xfId="0" applyFont="1" applyFill="1" applyBorder="1" applyAlignment="1" applyProtection="1">
      <alignment horizontal="center" vertical="center"/>
    </xf>
    <xf numFmtId="0" fontId="6" fillId="0" borderId="10" xfId="0" applyFont="1" applyFill="1" applyBorder="1" applyAlignment="1" applyProtection="1">
      <alignment horizontal="center" vertical="center"/>
    </xf>
    <xf numFmtId="0" fontId="6" fillId="0" borderId="11" xfId="0" applyFont="1" applyFill="1" applyBorder="1" applyAlignment="1" applyProtection="1">
      <alignment horizontal="center" vertical="center"/>
    </xf>
    <xf numFmtId="0" fontId="26" fillId="0" borderId="26" xfId="0" applyFont="1" applyFill="1" applyBorder="1" applyAlignment="1" applyProtection="1">
      <alignment horizontal="center" vertical="center"/>
    </xf>
    <xf numFmtId="0" fontId="26" fillId="0" borderId="16" xfId="0" applyFont="1" applyFill="1" applyBorder="1" applyAlignment="1" applyProtection="1">
      <alignment horizontal="center" vertical="center"/>
    </xf>
    <xf numFmtId="0" fontId="26" fillId="0" borderId="17" xfId="0" applyFont="1" applyFill="1" applyBorder="1" applyAlignment="1" applyProtection="1">
      <alignment horizontal="center" vertical="center"/>
    </xf>
    <xf numFmtId="0" fontId="26" fillId="0" borderId="27" xfId="0" applyFont="1" applyFill="1" applyBorder="1" applyAlignment="1" applyProtection="1">
      <alignment horizontal="center" vertical="center"/>
    </xf>
    <xf numFmtId="0" fontId="26" fillId="0" borderId="38" xfId="0" applyFont="1" applyFill="1" applyBorder="1" applyAlignment="1" applyProtection="1">
      <alignment horizontal="center" vertical="center"/>
    </xf>
    <xf numFmtId="0" fontId="26" fillId="0" borderId="19" xfId="0" applyFont="1" applyFill="1" applyBorder="1" applyAlignment="1" applyProtection="1">
      <alignment horizontal="center" vertical="center"/>
    </xf>
    <xf numFmtId="0" fontId="2" fillId="0" borderId="26" xfId="0" applyFont="1" applyFill="1" applyBorder="1" applyAlignment="1" applyProtection="1">
      <alignment horizontal="center" vertical="center"/>
    </xf>
    <xf numFmtId="0" fontId="8" fillId="0" borderId="23" xfId="0" quotePrefix="1" applyFont="1" applyFill="1" applyBorder="1" applyAlignment="1" applyProtection="1">
      <alignment horizontal="center" vertical="center"/>
    </xf>
    <xf numFmtId="0" fontId="7" fillId="0" borderId="23" xfId="0" applyFont="1" applyFill="1" applyBorder="1" applyAlignment="1" applyProtection="1">
      <alignment horizontal="center" vertical="center"/>
    </xf>
    <xf numFmtId="0" fontId="7" fillId="0" borderId="25" xfId="0" applyFont="1" applyFill="1" applyBorder="1" applyAlignment="1" applyProtection="1">
      <alignment horizontal="center" vertical="center"/>
    </xf>
    <xf numFmtId="0" fontId="2" fillId="0" borderId="18" xfId="0" applyFont="1" applyFill="1" applyBorder="1" applyAlignment="1" applyProtection="1">
      <alignment horizontal="center" vertical="center"/>
    </xf>
    <xf numFmtId="0" fontId="18" fillId="0" borderId="23" xfId="0" applyFont="1" applyFill="1" applyBorder="1" applyAlignment="1" applyProtection="1">
      <alignment horizontal="center" vertical="center"/>
    </xf>
    <xf numFmtId="0" fontId="6" fillId="0" borderId="23" xfId="0" quotePrefix="1" applyFont="1" applyFill="1" applyBorder="1" applyAlignment="1" applyProtection="1">
      <alignment horizontal="center" vertical="center"/>
    </xf>
    <xf numFmtId="0" fontId="2" fillId="0" borderId="35" xfId="0" applyFont="1" applyFill="1" applyBorder="1" applyAlignment="1" applyProtection="1">
      <alignment horizontal="center" vertical="center"/>
    </xf>
    <xf numFmtId="0" fontId="2" fillId="0" borderId="43" xfId="0" applyFont="1" applyFill="1" applyBorder="1" applyAlignment="1" applyProtection="1">
      <alignment horizontal="center" vertical="center"/>
    </xf>
    <xf numFmtId="0" fontId="2" fillId="0" borderId="44" xfId="0" applyFont="1" applyFill="1" applyBorder="1" applyAlignment="1" applyProtection="1">
      <alignment horizontal="center" vertical="center"/>
    </xf>
    <xf numFmtId="0" fontId="2" fillId="0" borderId="15" xfId="0" applyFont="1" applyFill="1" applyBorder="1" applyAlignment="1" applyProtection="1">
      <alignment horizontal="center" vertical="center"/>
    </xf>
    <xf numFmtId="0" fontId="13" fillId="0" borderId="58" xfId="0" applyFont="1" applyFill="1" applyBorder="1" applyAlignment="1" applyProtection="1">
      <alignment horizontal="center" vertical="center" wrapText="1"/>
    </xf>
    <xf numFmtId="0" fontId="13" fillId="0" borderId="59" xfId="0" applyFont="1" applyFill="1" applyBorder="1" applyAlignment="1" applyProtection="1">
      <alignment horizontal="center" vertical="center" wrapText="1"/>
    </xf>
    <xf numFmtId="0" fontId="13" fillId="0" borderId="52" xfId="0" applyFont="1" applyFill="1" applyBorder="1" applyAlignment="1" applyProtection="1">
      <alignment horizontal="center" vertical="center" wrapText="1"/>
    </xf>
    <xf numFmtId="0" fontId="2" fillId="14" borderId="0" xfId="0" applyFont="1" applyFill="1" applyAlignment="1" applyProtection="1">
      <alignment horizontal="center"/>
    </xf>
    <xf numFmtId="0" fontId="2" fillId="14" borderId="0" xfId="0" applyFont="1" applyFill="1" applyAlignment="1" applyProtection="1">
      <alignment horizontal="left"/>
    </xf>
    <xf numFmtId="0" fontId="32" fillId="0" borderId="58" xfId="0" applyFont="1" applyFill="1" applyBorder="1" applyAlignment="1" applyProtection="1">
      <alignment horizontal="center" vertical="center" wrapText="1"/>
    </xf>
    <xf numFmtId="0" fontId="32" fillId="0" borderId="59" xfId="0" applyFont="1" applyFill="1" applyBorder="1" applyAlignment="1" applyProtection="1">
      <alignment horizontal="center" vertical="center" wrapText="1"/>
    </xf>
    <xf numFmtId="0" fontId="32" fillId="0" borderId="52" xfId="0" applyFont="1" applyFill="1" applyBorder="1" applyAlignment="1" applyProtection="1">
      <alignment horizontal="center" vertical="center" wrapText="1"/>
    </xf>
    <xf numFmtId="0" fontId="13" fillId="0" borderId="25"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xf>
    <xf numFmtId="0" fontId="13" fillId="0" borderId="14" xfId="0" applyFont="1" applyFill="1" applyBorder="1" applyAlignment="1" applyProtection="1">
      <alignment horizontal="center" vertical="center" wrapText="1"/>
    </xf>
    <xf numFmtId="0" fontId="2" fillId="2" borderId="63" xfId="0" applyFont="1" applyFill="1" applyBorder="1" applyAlignment="1" applyProtection="1">
      <alignment horizontal="center" vertical="center"/>
      <protection locked="0"/>
    </xf>
    <xf numFmtId="0" fontId="2" fillId="2" borderId="58" xfId="0" applyFont="1" applyFill="1" applyBorder="1" applyAlignment="1" applyProtection="1">
      <alignment horizontal="center" vertical="center"/>
      <protection locked="0"/>
    </xf>
    <xf numFmtId="166" fontId="2" fillId="0" borderId="16" xfId="3" applyNumberFormat="1" applyFont="1" applyFill="1" applyBorder="1" applyAlignment="1" applyProtection="1">
      <alignment horizontal="center" vertical="center"/>
    </xf>
    <xf numFmtId="166" fontId="2" fillId="0" borderId="38" xfId="3" applyNumberFormat="1" applyFont="1" applyFill="1" applyBorder="1" applyAlignment="1" applyProtection="1">
      <alignment horizontal="center" vertical="center"/>
    </xf>
    <xf numFmtId="0" fontId="2" fillId="0" borderId="54" xfId="0" applyFont="1" applyFill="1" applyBorder="1" applyAlignment="1" applyProtection="1">
      <alignment horizontal="center" vertical="center"/>
    </xf>
    <xf numFmtId="0" fontId="2" fillId="0" borderId="64" xfId="0" applyFont="1" applyFill="1" applyBorder="1" applyAlignment="1" applyProtection="1">
      <alignment horizontal="center" vertical="center"/>
    </xf>
    <xf numFmtId="0" fontId="2" fillId="0" borderId="47" xfId="0" applyFont="1" applyFill="1" applyBorder="1" applyAlignment="1" applyProtection="1">
      <alignment horizontal="center" vertical="center"/>
    </xf>
    <xf numFmtId="0" fontId="2" fillId="0" borderId="48" xfId="0" applyFont="1" applyFill="1" applyBorder="1" applyAlignment="1" applyProtection="1">
      <alignment horizontal="center" vertical="center"/>
    </xf>
    <xf numFmtId="0" fontId="2" fillId="0" borderId="56" xfId="0" applyFont="1" applyBorder="1" applyAlignment="1" applyProtection="1">
      <alignment horizontal="center" vertical="center"/>
    </xf>
    <xf numFmtId="0" fontId="2" fillId="0" borderId="33" xfId="0" applyFont="1" applyBorder="1" applyAlignment="1" applyProtection="1">
      <alignment horizontal="center" vertical="center"/>
    </xf>
    <xf numFmtId="0" fontId="2" fillId="0" borderId="34" xfId="0" applyFont="1" applyBorder="1" applyAlignment="1" applyProtection="1">
      <alignment horizontal="center" vertical="center"/>
    </xf>
    <xf numFmtId="0" fontId="15" fillId="0" borderId="62" xfId="0" applyFont="1" applyBorder="1" applyAlignment="1" applyProtection="1">
      <alignment horizontal="left"/>
    </xf>
    <xf numFmtId="0" fontId="18" fillId="4" borderId="10" xfId="0" applyFont="1" applyFill="1" applyBorder="1" applyAlignment="1" applyProtection="1">
      <alignment horizontal="center" vertical="center"/>
    </xf>
    <xf numFmtId="0" fontId="2" fillId="13" borderId="0" xfId="0" applyFont="1" applyFill="1" applyAlignment="1" applyProtection="1">
      <alignment horizontal="center"/>
    </xf>
    <xf numFmtId="0" fontId="51" fillId="10" borderId="0" xfId="0" applyFont="1" applyFill="1" applyAlignment="1" applyProtection="1">
      <alignment horizontal="center"/>
    </xf>
    <xf numFmtId="0" fontId="51" fillId="6" borderId="0" xfId="0" applyFont="1" applyFill="1" applyAlignment="1" applyProtection="1">
      <alignment horizontal="center"/>
    </xf>
    <xf numFmtId="0" fontId="32" fillId="0" borderId="65" xfId="0" applyFont="1" applyFill="1" applyBorder="1" applyAlignment="1" applyProtection="1">
      <alignment horizontal="center" vertical="center" wrapText="1"/>
    </xf>
    <xf numFmtId="0" fontId="32" fillId="0" borderId="38" xfId="0" applyFont="1" applyFill="1" applyBorder="1" applyAlignment="1" applyProtection="1">
      <alignment horizontal="center" vertical="center" wrapText="1"/>
    </xf>
    <xf numFmtId="0" fontId="32" fillId="0" borderId="19" xfId="0" applyFont="1" applyFill="1" applyBorder="1" applyAlignment="1" applyProtection="1">
      <alignment horizontal="center" vertical="center" wrapText="1"/>
    </xf>
    <xf numFmtId="0" fontId="13" fillId="0" borderId="65" xfId="0" applyFont="1" applyFill="1" applyBorder="1" applyAlignment="1" applyProtection="1">
      <alignment horizontal="center" vertical="center" wrapText="1"/>
    </xf>
    <xf numFmtId="0" fontId="13" fillId="0" borderId="38" xfId="0" applyFont="1" applyFill="1" applyBorder="1" applyAlignment="1" applyProtection="1">
      <alignment horizontal="center" vertical="center" wrapText="1"/>
    </xf>
    <xf numFmtId="0" fontId="13" fillId="0" borderId="19" xfId="0" applyFont="1" applyFill="1" applyBorder="1" applyAlignment="1" applyProtection="1">
      <alignment horizontal="center" vertical="center" wrapText="1"/>
    </xf>
    <xf numFmtId="0" fontId="62" fillId="6" borderId="0" xfId="0" applyFont="1" applyFill="1" applyAlignment="1">
      <alignment horizontal="center"/>
    </xf>
    <xf numFmtId="0" fontId="2" fillId="5" borderId="39" xfId="0" applyFont="1" applyFill="1" applyBorder="1" applyAlignment="1" applyProtection="1">
      <alignment horizontal="center" vertical="center" textRotation="90" wrapText="1"/>
    </xf>
    <xf numFmtId="0" fontId="2" fillId="5" borderId="42" xfId="0" applyFont="1" applyFill="1" applyBorder="1" applyAlignment="1" applyProtection="1">
      <alignment horizontal="center" vertical="center" textRotation="90" wrapText="1"/>
    </xf>
    <xf numFmtId="0" fontId="2" fillId="6" borderId="41" xfId="0" applyFont="1" applyFill="1" applyBorder="1" applyAlignment="1" applyProtection="1">
      <alignment horizontal="center" vertical="center" textRotation="90" wrapText="1"/>
    </xf>
    <xf numFmtId="0" fontId="2" fillId="6" borderId="39" xfId="0" applyFont="1" applyFill="1" applyBorder="1" applyAlignment="1" applyProtection="1">
      <alignment horizontal="center" vertical="center" textRotation="90" wrapText="1"/>
    </xf>
    <xf numFmtId="0" fontId="2" fillId="6" borderId="42" xfId="0" applyFont="1" applyFill="1" applyBorder="1" applyAlignment="1" applyProtection="1">
      <alignment horizontal="center" vertical="center" textRotation="90" wrapText="1"/>
    </xf>
    <xf numFmtId="0" fontId="62" fillId="10" borderId="0" xfId="0" applyFont="1" applyFill="1" applyAlignment="1">
      <alignment horizontal="center"/>
    </xf>
    <xf numFmtId="0" fontId="10" fillId="3" borderId="24" xfId="0" applyFont="1" applyFill="1" applyBorder="1" applyAlignment="1" applyProtection="1">
      <alignment horizontal="center" vertical="center"/>
    </xf>
    <xf numFmtId="0" fontId="10" fillId="3" borderId="10" xfId="0" applyFont="1" applyFill="1" applyBorder="1" applyAlignment="1" applyProtection="1">
      <alignment horizontal="center" vertical="center"/>
    </xf>
    <xf numFmtId="0" fontId="10" fillId="3" borderId="11" xfId="0" applyFont="1" applyFill="1" applyBorder="1" applyAlignment="1" applyProtection="1">
      <alignment horizontal="center" vertical="center"/>
    </xf>
    <xf numFmtId="0" fontId="2" fillId="3" borderId="0" xfId="0" applyFont="1" applyFill="1" applyBorder="1" applyAlignment="1" applyProtection="1">
      <alignment horizontal="center" vertical="center" wrapText="1"/>
    </xf>
    <xf numFmtId="0" fontId="2" fillId="3" borderId="12" xfId="0" applyFont="1" applyFill="1" applyBorder="1" applyAlignment="1" applyProtection="1">
      <alignment horizontal="center" vertical="center" wrapText="1"/>
    </xf>
    <xf numFmtId="0" fontId="2" fillId="3" borderId="13" xfId="0" applyFont="1" applyFill="1" applyBorder="1" applyAlignment="1" applyProtection="1">
      <alignment horizontal="center" vertical="center" wrapText="1"/>
    </xf>
    <xf numFmtId="0" fontId="2" fillId="3" borderId="14" xfId="0" applyFont="1" applyFill="1" applyBorder="1" applyAlignment="1" applyProtection="1">
      <alignment horizontal="center" vertical="center" wrapText="1"/>
    </xf>
    <xf numFmtId="0" fontId="14" fillId="3" borderId="13" xfId="0" applyFont="1" applyFill="1" applyBorder="1" applyAlignment="1" applyProtection="1">
      <alignment horizontal="center" vertical="center"/>
    </xf>
    <xf numFmtId="0" fontId="2" fillId="3" borderId="32" xfId="0" applyFont="1" applyFill="1" applyBorder="1" applyAlignment="1" applyProtection="1">
      <alignment horizontal="center" vertical="center"/>
    </xf>
    <xf numFmtId="0" fontId="2" fillId="3" borderId="33" xfId="0" applyFont="1" applyFill="1" applyBorder="1" applyAlignment="1" applyProtection="1">
      <alignment horizontal="center" vertical="center"/>
    </xf>
    <xf numFmtId="0" fontId="15" fillId="3" borderId="33" xfId="0" applyFont="1" applyFill="1" applyBorder="1" applyAlignment="1" applyProtection="1">
      <alignment horizontal="center" vertical="center"/>
    </xf>
    <xf numFmtId="0" fontId="2" fillId="3" borderId="35" xfId="0" applyFont="1" applyFill="1" applyBorder="1" applyAlignment="1" applyProtection="1">
      <alignment horizontal="center" vertical="center"/>
    </xf>
    <xf numFmtId="0" fontId="2" fillId="3" borderId="37" xfId="0" applyFont="1" applyFill="1" applyBorder="1" applyAlignment="1" applyProtection="1">
      <alignment horizontal="center" vertical="center"/>
    </xf>
    <xf numFmtId="0" fontId="2" fillId="3" borderId="36" xfId="0" applyFont="1" applyFill="1" applyBorder="1" applyAlignment="1" applyProtection="1">
      <alignment horizontal="center" vertical="center"/>
    </xf>
    <xf numFmtId="167" fontId="10" fillId="3" borderId="0" xfId="0" applyNumberFormat="1" applyFont="1" applyFill="1" applyBorder="1" applyAlignment="1" applyProtection="1">
      <alignment horizontal="center" vertical="center"/>
    </xf>
    <xf numFmtId="0" fontId="12" fillId="3" borderId="0" xfId="2" applyFont="1" applyFill="1" applyBorder="1" applyAlignment="1" applyProtection="1">
      <alignment horizontal="center" vertical="center"/>
    </xf>
    <xf numFmtId="0" fontId="13" fillId="3" borderId="0" xfId="0" applyFont="1" applyFill="1" applyBorder="1" applyAlignment="1" applyProtection="1">
      <alignment horizontal="center" vertical="center"/>
    </xf>
    <xf numFmtId="0" fontId="6" fillId="3" borderId="0" xfId="0" applyFont="1" applyFill="1" applyAlignment="1" applyProtection="1">
      <alignment horizontal="center"/>
    </xf>
    <xf numFmtId="0" fontId="9" fillId="3" borderId="10" xfId="0" applyFont="1" applyFill="1" applyBorder="1" applyAlignment="1" applyProtection="1">
      <alignment horizontal="center" vertical="center"/>
    </xf>
    <xf numFmtId="0" fontId="9" fillId="3" borderId="11" xfId="0" applyFont="1" applyFill="1" applyBorder="1" applyAlignment="1" applyProtection="1">
      <alignment horizontal="center" vertical="center"/>
    </xf>
    <xf numFmtId="0" fontId="13" fillId="3" borderId="24" xfId="0" applyFont="1" applyFill="1" applyBorder="1" applyAlignment="1" applyProtection="1">
      <alignment horizontal="center" vertical="center"/>
    </xf>
    <xf numFmtId="0" fontId="13" fillId="3" borderId="10" xfId="0" applyFont="1" applyFill="1" applyBorder="1" applyAlignment="1" applyProtection="1">
      <alignment horizontal="center" vertical="center"/>
    </xf>
    <xf numFmtId="0" fontId="13" fillId="3" borderId="11" xfId="0" applyFont="1" applyFill="1" applyBorder="1" applyAlignment="1" applyProtection="1">
      <alignment horizontal="center" vertical="center"/>
    </xf>
    <xf numFmtId="0" fontId="17" fillId="11" borderId="0" xfId="0" applyFont="1" applyFill="1" applyAlignment="1">
      <alignment horizontal="left" vertical="center"/>
    </xf>
    <xf numFmtId="0" fontId="17" fillId="11" borderId="57" xfId="0" applyFont="1" applyFill="1" applyBorder="1" applyAlignment="1">
      <alignment horizontal="center" vertical="center"/>
    </xf>
    <xf numFmtId="0" fontId="17" fillId="11" borderId="0" xfId="0" applyFont="1" applyFill="1" applyBorder="1" applyAlignment="1">
      <alignment horizontal="center" vertical="center"/>
    </xf>
    <xf numFmtId="0" fontId="44" fillId="11" borderId="0" xfId="0" applyFont="1" applyFill="1" applyBorder="1" applyAlignment="1">
      <alignment horizontal="center" vertical="center"/>
    </xf>
    <xf numFmtId="0" fontId="45" fillId="11" borderId="13" xfId="0" applyFont="1" applyFill="1" applyBorder="1" applyAlignment="1" applyProtection="1">
      <alignment horizontal="center"/>
      <protection locked="0"/>
    </xf>
    <xf numFmtId="0" fontId="45" fillId="11" borderId="14" xfId="0" applyFont="1" applyFill="1" applyBorder="1" applyAlignment="1" applyProtection="1">
      <alignment horizontal="center"/>
      <protection locked="0"/>
    </xf>
    <xf numFmtId="0" fontId="19" fillId="3" borderId="5" xfId="0" applyFont="1" applyFill="1" applyBorder="1" applyAlignment="1">
      <alignment horizontal="center" vertical="center"/>
    </xf>
    <xf numFmtId="0" fontId="19" fillId="3" borderId="1" xfId="0" applyFont="1" applyFill="1" applyBorder="1" applyAlignment="1">
      <alignment horizontal="center" vertical="center"/>
    </xf>
    <xf numFmtId="0" fontId="17" fillId="11" borderId="0" xfId="0" applyFont="1" applyFill="1" applyBorder="1" applyAlignment="1">
      <alignment horizontal="center"/>
    </xf>
    <xf numFmtId="0" fontId="17" fillId="11" borderId="12" xfId="0" applyFont="1" applyFill="1" applyBorder="1" applyAlignment="1">
      <alignment horizontal="center"/>
    </xf>
    <xf numFmtId="0" fontId="40" fillId="11" borderId="0" xfId="0" applyFont="1" applyFill="1" applyBorder="1" applyAlignment="1">
      <alignment horizontal="center"/>
    </xf>
    <xf numFmtId="0" fontId="33" fillId="11" borderId="10" xfId="0" applyFont="1" applyFill="1" applyBorder="1" applyAlignment="1">
      <alignment horizontal="center" vertical="center"/>
    </xf>
    <xf numFmtId="0" fontId="35" fillId="11" borderId="13" xfId="0" applyFont="1" applyFill="1" applyBorder="1" applyAlignment="1">
      <alignment horizontal="center" vertical="center"/>
    </xf>
    <xf numFmtId="0" fontId="38" fillId="11" borderId="0" xfId="0" applyFont="1" applyFill="1" applyBorder="1" applyAlignment="1">
      <alignment horizontal="left" vertical="center"/>
    </xf>
    <xf numFmtId="0" fontId="19" fillId="11" borderId="0" xfId="0" applyFont="1" applyFill="1" applyBorder="1" applyAlignment="1">
      <alignment horizontal="left" vertical="center"/>
    </xf>
    <xf numFmtId="0" fontId="38" fillId="11" borderId="0" xfId="0" applyFont="1" applyFill="1" applyBorder="1" applyAlignment="1">
      <alignment horizontal="center" vertical="center"/>
    </xf>
    <xf numFmtId="0" fontId="19" fillId="11" borderId="0" xfId="0" applyFont="1" applyFill="1" applyBorder="1" applyAlignment="1">
      <alignment horizontal="center" vertical="center"/>
    </xf>
    <xf numFmtId="0" fontId="32" fillId="11" borderId="0" xfId="0" applyFont="1" applyFill="1" applyBorder="1" applyAlignment="1">
      <alignment horizontal="center" vertical="center"/>
    </xf>
  </cellXfs>
  <cellStyles count="5">
    <cellStyle name="1000-sep (2 dec)" xfId="1" builtinId="3"/>
    <cellStyle name="Hyperlink" xfId="2" builtinId="8"/>
    <cellStyle name="Normal" xfId="0" builtinId="0"/>
    <cellStyle name="Procent" xfId="3" builtinId="5"/>
    <cellStyle name="Valuta" xfId="4" builtinId="4"/>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https://canary.contestimg.wish.com/api/image/fetch?contest_id=618261f288a6275dd631d848&amp;w=175&amp;h=175"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3" Type="http://schemas.openxmlformats.org/officeDocument/2006/relationships/image" Target="../media/image6.gif"/><Relationship Id="rId2" Type="http://schemas.openxmlformats.org/officeDocument/2006/relationships/image" Target="../media/image5.gif"/><Relationship Id="rId1" Type="http://schemas.openxmlformats.org/officeDocument/2006/relationships/image" Target="../media/image4.gif"/></Relationships>
</file>

<file path=xl/drawings/_rels/drawing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drawing8.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3.jpeg"/></Relationships>
</file>

<file path=xl/drawings/drawing1.xml><?xml version="1.0" encoding="utf-8"?>
<xdr:wsDr xmlns:xdr="http://schemas.openxmlformats.org/drawingml/2006/spreadsheetDrawing" xmlns:a="http://schemas.openxmlformats.org/drawingml/2006/main">
  <xdr:twoCellAnchor editAs="oneCell">
    <xdr:from>
      <xdr:col>1</xdr:col>
      <xdr:colOff>542925</xdr:colOff>
      <xdr:row>20</xdr:row>
      <xdr:rowOff>0</xdr:rowOff>
    </xdr:from>
    <xdr:to>
      <xdr:col>4</xdr:col>
      <xdr:colOff>571500</xdr:colOff>
      <xdr:row>26</xdr:row>
      <xdr:rowOff>228600</xdr:rowOff>
    </xdr:to>
    <xdr:pic>
      <xdr:nvPicPr>
        <xdr:cNvPr id="2" name="Billede 1"/>
        <xdr:cNvPicPr/>
      </xdr:nvPicPr>
      <xdr:blipFill>
        <a:blip xmlns:r="http://schemas.openxmlformats.org/officeDocument/2006/relationships" r:link="rId1" cstate="print">
          <a:extLst>
            <a:ext uri="{28A0092B-C50C-407E-A947-70E740481C1C}">
              <a14:useLocalDpi xmlns="" xmlns:lc="http://schemas.openxmlformats.org/drawingml/2006/lockedCanvas" xmlns:a14="http://schemas.microsoft.com/office/drawing/2010/main" val="0"/>
            </a:ext>
          </a:extLst>
        </a:blip>
        <a:srcRect/>
        <a:stretch>
          <a:fillRect/>
        </a:stretch>
      </xdr:blipFill>
      <xdr:spPr bwMode="auto">
        <a:xfrm>
          <a:off x="657225" y="5238750"/>
          <a:ext cx="1971675" cy="1885950"/>
        </a:xfrm>
        <a:prstGeom prst="rect">
          <a:avLst/>
        </a:prstGeom>
        <a:noFill/>
        <a:ln>
          <a:noFill/>
        </a:ln>
      </xdr:spPr>
    </xdr:pic>
    <xdr:clientData/>
  </xdr:twoCellAnchor>
  <xdr:twoCellAnchor editAs="oneCell">
    <xdr:from>
      <xdr:col>1</xdr:col>
      <xdr:colOff>548215</xdr:colOff>
      <xdr:row>47</xdr:row>
      <xdr:rowOff>243435</xdr:rowOff>
    </xdr:from>
    <xdr:to>
      <xdr:col>4</xdr:col>
      <xdr:colOff>576790</xdr:colOff>
      <xdr:row>54</xdr:row>
      <xdr:rowOff>196868</xdr:rowOff>
    </xdr:to>
    <xdr:pic>
      <xdr:nvPicPr>
        <xdr:cNvPr id="3" name="Billede 2"/>
        <xdr:cNvPicPr/>
      </xdr:nvPicPr>
      <xdr:blipFill>
        <a:blip xmlns:r="http://schemas.openxmlformats.org/officeDocument/2006/relationships" r:link="rId1" cstate="print">
          <a:extLst>
            <a:ext uri="{28A0092B-C50C-407E-A947-70E740481C1C}">
              <a14:useLocalDpi xmlns="" xmlns:lc="http://schemas.openxmlformats.org/drawingml/2006/lockedCanvas" xmlns:a14="http://schemas.microsoft.com/office/drawing/2010/main" val="0"/>
            </a:ext>
          </a:extLst>
        </a:blip>
        <a:srcRect/>
        <a:stretch>
          <a:fillRect/>
        </a:stretch>
      </xdr:blipFill>
      <xdr:spPr bwMode="auto">
        <a:xfrm>
          <a:off x="662515" y="12654510"/>
          <a:ext cx="1971675" cy="1887008"/>
        </a:xfrm>
        <a:prstGeom prst="rect">
          <a:avLst/>
        </a:prstGeom>
        <a:noFill/>
        <a:ln>
          <a:noFill/>
        </a:ln>
      </xdr:spPr>
    </xdr:pic>
    <xdr:clientData/>
  </xdr:twoCellAnchor>
  <xdr:twoCellAnchor editAs="oneCell">
    <xdr:from>
      <xdr:col>6</xdr:col>
      <xdr:colOff>606136</xdr:colOff>
      <xdr:row>48</xdr:row>
      <xdr:rowOff>9625</xdr:rowOff>
    </xdr:from>
    <xdr:to>
      <xdr:col>8</xdr:col>
      <xdr:colOff>637184</xdr:colOff>
      <xdr:row>54</xdr:row>
      <xdr:rowOff>239934</xdr:rowOff>
    </xdr:to>
    <xdr:pic>
      <xdr:nvPicPr>
        <xdr:cNvPr id="1027"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3752272" y="12247807"/>
          <a:ext cx="1316057" cy="1904400"/>
        </a:xfrm>
        <a:prstGeom prst="rect">
          <a:avLst/>
        </a:prstGeom>
        <a:noFill/>
        <a:ln w="1">
          <a:noFill/>
          <a:miter lim="800000"/>
          <a:headEnd/>
          <a:tailEnd type="none" w="med" len="med"/>
        </a:ln>
        <a:effectLst/>
      </xdr:spPr>
    </xdr:pic>
    <xdr:clientData/>
  </xdr:twoCellAnchor>
  <xdr:twoCellAnchor editAs="oneCell">
    <xdr:from>
      <xdr:col>7</xdr:col>
      <xdr:colOff>9607</xdr:colOff>
      <xdr:row>20</xdr:row>
      <xdr:rowOff>0</xdr:rowOff>
    </xdr:from>
    <xdr:to>
      <xdr:col>9</xdr:col>
      <xdr:colOff>37192</xdr:colOff>
      <xdr:row>26</xdr:row>
      <xdr:rowOff>230309</xdr:rowOff>
    </xdr:to>
    <xdr:pic>
      <xdr:nvPicPr>
        <xdr:cNvPr id="8"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3761880" y="5003030"/>
          <a:ext cx="1316057" cy="1904400"/>
        </a:xfrm>
        <a:prstGeom prst="rect">
          <a:avLst/>
        </a:prstGeom>
        <a:noFill/>
        <a:ln w="1">
          <a:noFill/>
          <a:miter lim="800000"/>
          <a:headEnd/>
          <a:tailEnd type="none" w="med" len="med"/>
        </a:ln>
        <a:effectLst/>
      </xdr:spPr>
    </xdr:pic>
    <xdr:clientData/>
  </xdr:twoCellAnchor>
  <xdr:twoCellAnchor editAs="oneCell">
    <xdr:from>
      <xdr:col>20</xdr:col>
      <xdr:colOff>19050</xdr:colOff>
      <xdr:row>20</xdr:row>
      <xdr:rowOff>0</xdr:rowOff>
    </xdr:from>
    <xdr:to>
      <xdr:col>24</xdr:col>
      <xdr:colOff>228600</xdr:colOff>
      <xdr:row>25</xdr:row>
      <xdr:rowOff>47625</xdr:rowOff>
    </xdr:to>
    <xdr:pic>
      <xdr:nvPicPr>
        <xdr:cNvPr id="1029" name="Picture 5"/>
        <xdr:cNvPicPr>
          <a:picLocks noChangeAspect="1" noChangeArrowheads="1"/>
        </xdr:cNvPicPr>
      </xdr:nvPicPr>
      <xdr:blipFill>
        <a:blip xmlns:r="http://schemas.openxmlformats.org/officeDocument/2006/relationships" r:embed="rId3" cstate="print"/>
        <a:srcRect/>
        <a:stretch>
          <a:fillRect/>
        </a:stretch>
      </xdr:blipFill>
      <xdr:spPr bwMode="auto">
        <a:xfrm>
          <a:off x="11715750" y="4962525"/>
          <a:ext cx="2800350" cy="1428750"/>
        </a:xfrm>
        <a:prstGeom prst="rect">
          <a:avLst/>
        </a:prstGeom>
        <a:noFill/>
        <a:ln w="1">
          <a:noFill/>
          <a:miter lim="800000"/>
          <a:headEnd/>
          <a:tailEnd type="none" w="med" len="med"/>
        </a:ln>
        <a:effectLst/>
      </xdr:spPr>
    </xdr:pic>
    <xdr:clientData/>
  </xdr:twoCellAnchor>
  <xdr:twoCellAnchor editAs="oneCell">
    <xdr:from>
      <xdr:col>20</xdr:col>
      <xdr:colOff>9525</xdr:colOff>
      <xdr:row>48</xdr:row>
      <xdr:rowOff>0</xdr:rowOff>
    </xdr:from>
    <xdr:to>
      <xdr:col>24</xdr:col>
      <xdr:colOff>219075</xdr:colOff>
      <xdr:row>53</xdr:row>
      <xdr:rowOff>47625</xdr:rowOff>
    </xdr:to>
    <xdr:pic>
      <xdr:nvPicPr>
        <xdr:cNvPr id="1030" name="Picture 6"/>
        <xdr:cNvPicPr>
          <a:picLocks noChangeAspect="1" noChangeArrowheads="1"/>
        </xdr:cNvPicPr>
      </xdr:nvPicPr>
      <xdr:blipFill>
        <a:blip xmlns:r="http://schemas.openxmlformats.org/officeDocument/2006/relationships" r:embed="rId3" cstate="print"/>
        <a:srcRect/>
        <a:stretch>
          <a:fillRect/>
        </a:stretch>
      </xdr:blipFill>
      <xdr:spPr bwMode="auto">
        <a:xfrm>
          <a:off x="11706225" y="12134850"/>
          <a:ext cx="2800350" cy="1428750"/>
        </a:xfrm>
        <a:prstGeom prst="rect">
          <a:avLst/>
        </a:prstGeom>
        <a:noFill/>
        <a:ln w="1">
          <a:noFill/>
          <a:miter lim="800000"/>
          <a:headEnd/>
          <a:tailEnd type="none" w="med" len="med"/>
        </a:ln>
        <a:effectLst/>
      </xdr:spPr>
    </xdr:pic>
    <xdr:clientData/>
  </xdr:twoCellAnchor>
  <xdr:twoCellAnchor editAs="oneCell">
    <xdr:from>
      <xdr:col>8</xdr:col>
      <xdr:colOff>0</xdr:colOff>
      <xdr:row>97</xdr:row>
      <xdr:rowOff>0</xdr:rowOff>
    </xdr:from>
    <xdr:to>
      <xdr:col>9</xdr:col>
      <xdr:colOff>114300</xdr:colOff>
      <xdr:row>100</xdr:row>
      <xdr:rowOff>38100</xdr:rowOff>
    </xdr:to>
    <xdr:sp macro="" textlink="">
      <xdr:nvSpPr>
        <xdr:cNvPr id="10241" name="AutoShape 1" descr="Vacuum salt 25kg"/>
        <xdr:cNvSpPr>
          <a:spLocks noChangeAspect="1" noChangeArrowheads="1"/>
        </xdr:cNvSpPr>
      </xdr:nvSpPr>
      <xdr:spPr bwMode="auto">
        <a:xfrm>
          <a:off x="4648200" y="24869775"/>
          <a:ext cx="762000" cy="762000"/>
        </a:xfrm>
        <a:prstGeom prst="rect">
          <a:avLst/>
        </a:prstGeom>
        <a:noFill/>
      </xdr:spPr>
    </xdr:sp>
    <xdr:clientData/>
  </xdr:twoCellAnchor>
  <xdr:twoCellAnchor editAs="oneCell">
    <xdr:from>
      <xdr:col>7</xdr:col>
      <xdr:colOff>0</xdr:colOff>
      <xdr:row>105</xdr:row>
      <xdr:rowOff>0</xdr:rowOff>
    </xdr:from>
    <xdr:to>
      <xdr:col>7</xdr:col>
      <xdr:colOff>304800</xdr:colOff>
      <xdr:row>106</xdr:row>
      <xdr:rowOff>66674</xdr:rowOff>
    </xdr:to>
    <xdr:sp macro="" textlink="">
      <xdr:nvSpPr>
        <xdr:cNvPr id="10242" name="AutoShape 2" descr="Vacuum salt 25kg"/>
        <xdr:cNvSpPr>
          <a:spLocks noChangeAspect="1" noChangeArrowheads="1"/>
        </xdr:cNvSpPr>
      </xdr:nvSpPr>
      <xdr:spPr bwMode="auto">
        <a:xfrm>
          <a:off x="4000500" y="26393775"/>
          <a:ext cx="304800" cy="304800"/>
        </a:xfrm>
        <a:prstGeom prst="rect">
          <a:avLst/>
        </a:prstGeom>
        <a:noFill/>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29</xdr:row>
      <xdr:rowOff>0</xdr:rowOff>
    </xdr:from>
    <xdr:to>
      <xdr:col>4</xdr:col>
      <xdr:colOff>104775</xdr:colOff>
      <xdr:row>41</xdr:row>
      <xdr:rowOff>122312</xdr:rowOff>
    </xdr:to>
    <xdr:pic>
      <xdr:nvPicPr>
        <xdr:cNvPr id="2" name="Picture 1" descr="Billedresultat for Hvilken udskæring bruges til bacon?"/>
        <xdr:cNvPicPr>
          <a:picLocks noChangeAspect="1" noChangeArrowheads="1"/>
        </xdr:cNvPicPr>
      </xdr:nvPicPr>
      <xdr:blipFill>
        <a:blip xmlns:r="http://schemas.openxmlformats.org/officeDocument/2006/relationships" r:embed="rId1" cstate="print"/>
        <a:srcRect/>
        <a:stretch>
          <a:fillRect/>
        </a:stretch>
      </xdr:blipFill>
      <xdr:spPr bwMode="auto">
        <a:xfrm>
          <a:off x="1152525" y="11782425"/>
          <a:ext cx="4867275" cy="3322712"/>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29</xdr:row>
      <xdr:rowOff>0</xdr:rowOff>
    </xdr:from>
    <xdr:to>
      <xdr:col>4</xdr:col>
      <xdr:colOff>38100</xdr:colOff>
      <xdr:row>43</xdr:row>
      <xdr:rowOff>188987</xdr:rowOff>
    </xdr:to>
    <xdr:pic>
      <xdr:nvPicPr>
        <xdr:cNvPr id="2" name="Picture 1" descr="Billedresultat for Hvilken udskæring bruges til bacon?"/>
        <xdr:cNvPicPr>
          <a:picLocks noChangeAspect="1" noChangeArrowheads="1"/>
        </xdr:cNvPicPr>
      </xdr:nvPicPr>
      <xdr:blipFill>
        <a:blip xmlns:r="http://schemas.openxmlformats.org/officeDocument/2006/relationships" r:embed="rId1" cstate="print"/>
        <a:srcRect/>
        <a:stretch>
          <a:fillRect/>
        </a:stretch>
      </xdr:blipFill>
      <xdr:spPr bwMode="auto">
        <a:xfrm>
          <a:off x="952500" y="11715750"/>
          <a:ext cx="4867275" cy="3322712"/>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29</xdr:row>
      <xdr:rowOff>0</xdr:rowOff>
    </xdr:from>
    <xdr:to>
      <xdr:col>4</xdr:col>
      <xdr:colOff>104775</xdr:colOff>
      <xdr:row>44</xdr:row>
      <xdr:rowOff>255662</xdr:rowOff>
    </xdr:to>
    <xdr:pic>
      <xdr:nvPicPr>
        <xdr:cNvPr id="2" name="Picture 1" descr="Billedresultat for Hvilken udskæring bruges til bacon?"/>
        <xdr:cNvPicPr>
          <a:picLocks noChangeAspect="1" noChangeArrowheads="1"/>
        </xdr:cNvPicPr>
      </xdr:nvPicPr>
      <xdr:blipFill>
        <a:blip xmlns:r="http://schemas.openxmlformats.org/officeDocument/2006/relationships" r:embed="rId1" cstate="print"/>
        <a:srcRect/>
        <a:stretch>
          <a:fillRect/>
        </a:stretch>
      </xdr:blipFill>
      <xdr:spPr bwMode="auto">
        <a:xfrm>
          <a:off x="952500" y="11515725"/>
          <a:ext cx="4867275" cy="3322712"/>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771524</xdr:colOff>
      <xdr:row>28</xdr:row>
      <xdr:rowOff>0</xdr:rowOff>
    </xdr:from>
    <xdr:to>
      <xdr:col>3</xdr:col>
      <xdr:colOff>2619374</xdr:colOff>
      <xdr:row>43</xdr:row>
      <xdr:rowOff>260954</xdr:rowOff>
    </xdr:to>
    <xdr:pic>
      <xdr:nvPicPr>
        <xdr:cNvPr id="1025" name="Picture 1" descr="Billedresultat for Hvilken udskæring bruges til bacon?"/>
        <xdr:cNvPicPr>
          <a:picLocks noChangeAspect="1" noChangeArrowheads="1"/>
        </xdr:cNvPicPr>
      </xdr:nvPicPr>
      <xdr:blipFill>
        <a:blip xmlns:r="http://schemas.openxmlformats.org/officeDocument/2006/relationships" r:embed="rId1" cstate="print"/>
        <a:srcRect/>
        <a:stretch>
          <a:fillRect/>
        </a:stretch>
      </xdr:blipFill>
      <xdr:spPr bwMode="auto">
        <a:xfrm>
          <a:off x="952499" y="11382375"/>
          <a:ext cx="4867275" cy="3322712"/>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42</xdr:row>
      <xdr:rowOff>0</xdr:rowOff>
    </xdr:from>
    <xdr:to>
      <xdr:col>6</xdr:col>
      <xdr:colOff>762000</xdr:colOff>
      <xdr:row>54</xdr:row>
      <xdr:rowOff>0</xdr:rowOff>
    </xdr:to>
    <xdr:pic>
      <xdr:nvPicPr>
        <xdr:cNvPr id="1026" name="Picture 2" descr="Laksen er lagt på en rist i den nye Gastrobakke. Laksen ses her efter 1 døgn på køl"/>
        <xdr:cNvPicPr>
          <a:picLocks noChangeAspect="1" noChangeArrowheads="1"/>
        </xdr:cNvPicPr>
      </xdr:nvPicPr>
      <xdr:blipFill>
        <a:blip xmlns:r="http://schemas.openxmlformats.org/officeDocument/2006/relationships" r:embed="rId1" cstate="print"/>
        <a:srcRect/>
        <a:stretch>
          <a:fillRect/>
        </a:stretch>
      </xdr:blipFill>
      <xdr:spPr bwMode="auto">
        <a:xfrm>
          <a:off x="6124575" y="14868525"/>
          <a:ext cx="3810000" cy="2857500"/>
        </a:xfrm>
        <a:prstGeom prst="rect">
          <a:avLst/>
        </a:prstGeom>
        <a:noFill/>
      </xdr:spPr>
    </xdr:pic>
    <xdr:clientData/>
  </xdr:twoCellAnchor>
  <xdr:twoCellAnchor editAs="oneCell">
    <xdr:from>
      <xdr:col>2</xdr:col>
      <xdr:colOff>0</xdr:colOff>
      <xdr:row>42</xdr:row>
      <xdr:rowOff>0</xdr:rowOff>
    </xdr:from>
    <xdr:to>
      <xdr:col>3</xdr:col>
      <xdr:colOff>1428750</xdr:colOff>
      <xdr:row>54</xdr:row>
      <xdr:rowOff>0</xdr:rowOff>
    </xdr:to>
    <xdr:pic>
      <xdr:nvPicPr>
        <xdr:cNvPr id="1027" name="Picture 3" descr="Fersk laks 600 g klar til saltning med Whisky"/>
        <xdr:cNvPicPr>
          <a:picLocks noChangeAspect="1" noChangeArrowheads="1"/>
        </xdr:cNvPicPr>
      </xdr:nvPicPr>
      <xdr:blipFill>
        <a:blip xmlns:r="http://schemas.openxmlformats.org/officeDocument/2006/relationships" r:embed="rId2" cstate="print"/>
        <a:srcRect/>
        <a:stretch>
          <a:fillRect/>
        </a:stretch>
      </xdr:blipFill>
      <xdr:spPr bwMode="auto">
        <a:xfrm>
          <a:off x="1028700" y="14868525"/>
          <a:ext cx="3810000" cy="2857500"/>
        </a:xfrm>
        <a:prstGeom prst="rect">
          <a:avLst/>
        </a:prstGeom>
        <a:noFill/>
      </xdr:spPr>
    </xdr:pic>
    <xdr:clientData/>
  </xdr:twoCellAnchor>
  <xdr:twoCellAnchor editAs="oneCell">
    <xdr:from>
      <xdr:col>2</xdr:col>
      <xdr:colOff>1181100</xdr:colOff>
      <xdr:row>56</xdr:row>
      <xdr:rowOff>238124</xdr:rowOff>
    </xdr:from>
    <xdr:to>
      <xdr:col>5</xdr:col>
      <xdr:colOff>1247775</xdr:colOff>
      <xdr:row>67</xdr:row>
      <xdr:rowOff>238125</xdr:rowOff>
    </xdr:to>
    <xdr:pic>
      <xdr:nvPicPr>
        <xdr:cNvPr id="1025" name="Picture 1" descr="Rimsaltet laks i 4 døgn"/>
        <xdr:cNvPicPr>
          <a:picLocks noChangeAspect="1" noChangeArrowheads="1"/>
        </xdr:cNvPicPr>
      </xdr:nvPicPr>
      <xdr:blipFill>
        <a:blip xmlns:r="http://schemas.openxmlformats.org/officeDocument/2006/relationships" r:embed="rId3" cstate="print"/>
        <a:srcRect/>
        <a:stretch>
          <a:fillRect/>
        </a:stretch>
      </xdr:blipFill>
      <xdr:spPr bwMode="auto">
        <a:xfrm>
          <a:off x="2209800" y="18468974"/>
          <a:ext cx="5943600" cy="2933701"/>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457199</xdr:colOff>
      <xdr:row>59</xdr:row>
      <xdr:rowOff>19050</xdr:rowOff>
    </xdr:from>
    <xdr:to>
      <xdr:col>4</xdr:col>
      <xdr:colOff>457199</xdr:colOff>
      <xdr:row>75</xdr:row>
      <xdr:rowOff>14920</xdr:rowOff>
    </xdr:to>
    <xdr:pic>
      <xdr:nvPicPr>
        <xdr:cNvPr id="1025" name="Picture 1" descr="tunge_01"/>
        <xdr:cNvPicPr>
          <a:picLocks noChangeAspect="1" noChangeArrowheads="1"/>
        </xdr:cNvPicPr>
      </xdr:nvPicPr>
      <xdr:blipFill>
        <a:blip xmlns:r="http://schemas.openxmlformats.org/officeDocument/2006/relationships" r:embed="rId1" cstate="print"/>
        <a:srcRect/>
        <a:stretch>
          <a:fillRect/>
        </a:stretch>
      </xdr:blipFill>
      <xdr:spPr bwMode="auto">
        <a:xfrm>
          <a:off x="638174" y="19754850"/>
          <a:ext cx="5667375" cy="4263070"/>
        </a:xfrm>
        <a:prstGeom prst="rect">
          <a:avLst/>
        </a:prstGeom>
        <a:noFill/>
        <a:ln w="9525">
          <a:noFill/>
          <a:miter lim="800000"/>
          <a:headEnd/>
          <a:tailEnd/>
        </a:ln>
      </xdr:spPr>
    </xdr:pic>
    <xdr:clientData/>
  </xdr:twoCellAnchor>
  <xdr:twoCellAnchor>
    <xdr:from>
      <xdr:col>6</xdr:col>
      <xdr:colOff>28574</xdr:colOff>
      <xdr:row>58</xdr:row>
      <xdr:rowOff>238124</xdr:rowOff>
    </xdr:from>
    <xdr:to>
      <xdr:col>13</xdr:col>
      <xdr:colOff>219074</xdr:colOff>
      <xdr:row>74</xdr:row>
      <xdr:rowOff>262653</xdr:rowOff>
    </xdr:to>
    <xdr:pic>
      <xdr:nvPicPr>
        <xdr:cNvPr id="1026" name="Picture 2" descr="tunge_02"/>
        <xdr:cNvPicPr>
          <a:picLocks noChangeAspect="1" noChangeArrowheads="1"/>
        </xdr:cNvPicPr>
      </xdr:nvPicPr>
      <xdr:blipFill>
        <a:blip xmlns:r="http://schemas.openxmlformats.org/officeDocument/2006/relationships" r:embed="rId2" cstate="print"/>
        <a:srcRect/>
        <a:stretch>
          <a:fillRect/>
        </a:stretch>
      </xdr:blipFill>
      <xdr:spPr bwMode="auto">
        <a:xfrm>
          <a:off x="8924924" y="19707224"/>
          <a:ext cx="5705475" cy="4291729"/>
        </a:xfrm>
        <a:prstGeom prst="rect">
          <a:avLst/>
        </a:prstGeom>
        <a:noFill/>
        <a:ln w="9525">
          <a:noFill/>
          <a:miter lim="800000"/>
          <a:headEnd/>
          <a:tailEnd/>
        </a:ln>
      </xdr:spPr>
    </xdr:pic>
    <xdr:clientData/>
  </xdr:twoCellAnchor>
  <xdr:twoCellAnchor>
    <xdr:from>
      <xdr:col>1</xdr:col>
      <xdr:colOff>466725</xdr:colOff>
      <xdr:row>78</xdr:row>
      <xdr:rowOff>219075</xdr:rowOff>
    </xdr:from>
    <xdr:to>
      <xdr:col>4</xdr:col>
      <xdr:colOff>514350</xdr:colOff>
      <xdr:row>94</xdr:row>
      <xdr:rowOff>238125</xdr:rowOff>
    </xdr:to>
    <xdr:pic>
      <xdr:nvPicPr>
        <xdr:cNvPr id="2" name="Picture 1" descr="tunge_03"/>
        <xdr:cNvPicPr>
          <a:picLocks noChangeAspect="1" noChangeArrowheads="1"/>
        </xdr:cNvPicPr>
      </xdr:nvPicPr>
      <xdr:blipFill>
        <a:blip xmlns:r="http://schemas.openxmlformats.org/officeDocument/2006/relationships" r:embed="rId3" cstate="print"/>
        <a:srcRect/>
        <a:stretch>
          <a:fillRect/>
        </a:stretch>
      </xdr:blipFill>
      <xdr:spPr bwMode="auto">
        <a:xfrm>
          <a:off x="647700" y="25022175"/>
          <a:ext cx="5715000" cy="4286250"/>
        </a:xfrm>
        <a:prstGeom prst="rect">
          <a:avLst/>
        </a:prstGeom>
        <a:noFill/>
        <a:ln w="9525">
          <a:noFill/>
          <a:miter lim="800000"/>
          <a:headEnd/>
          <a:tailEnd/>
        </a:ln>
      </xdr:spPr>
    </xdr:pic>
    <xdr:clientData/>
  </xdr:twoCellAnchor>
  <xdr:twoCellAnchor>
    <xdr:from>
      <xdr:col>6</xdr:col>
      <xdr:colOff>47625</xdr:colOff>
      <xdr:row>78</xdr:row>
      <xdr:rowOff>219075</xdr:rowOff>
    </xdr:from>
    <xdr:to>
      <xdr:col>13</xdr:col>
      <xdr:colOff>247650</xdr:colOff>
      <xdr:row>94</xdr:row>
      <xdr:rowOff>238125</xdr:rowOff>
    </xdr:to>
    <xdr:pic>
      <xdr:nvPicPr>
        <xdr:cNvPr id="3" name="Picture 2" descr="tunge_04"/>
        <xdr:cNvPicPr>
          <a:picLocks noChangeAspect="1" noChangeArrowheads="1"/>
        </xdr:cNvPicPr>
      </xdr:nvPicPr>
      <xdr:blipFill>
        <a:blip xmlns:r="http://schemas.openxmlformats.org/officeDocument/2006/relationships" r:embed="rId4" cstate="print"/>
        <a:srcRect/>
        <a:stretch>
          <a:fillRect/>
        </a:stretch>
      </xdr:blipFill>
      <xdr:spPr bwMode="auto">
        <a:xfrm>
          <a:off x="8943975" y="25022175"/>
          <a:ext cx="5715000" cy="4286250"/>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152400</xdr:colOff>
      <xdr:row>33</xdr:row>
      <xdr:rowOff>190500</xdr:rowOff>
    </xdr:from>
    <xdr:to>
      <xdr:col>5</xdr:col>
      <xdr:colOff>876300</xdr:colOff>
      <xdr:row>56</xdr:row>
      <xdr:rowOff>234553</xdr:rowOff>
    </xdr:to>
    <xdr:pic>
      <xdr:nvPicPr>
        <xdr:cNvPr id="2049" name="Picture 1" descr="No photo description available."/>
        <xdr:cNvPicPr>
          <a:picLocks noChangeAspect="1" noChangeArrowheads="1"/>
        </xdr:cNvPicPr>
      </xdr:nvPicPr>
      <xdr:blipFill>
        <a:blip xmlns:r="http://schemas.openxmlformats.org/officeDocument/2006/relationships" r:embed="rId1" cstate="print"/>
        <a:srcRect/>
        <a:stretch>
          <a:fillRect/>
        </a:stretch>
      </xdr:blipFill>
      <xdr:spPr bwMode="auto">
        <a:xfrm>
          <a:off x="152400" y="12954000"/>
          <a:ext cx="7686675" cy="5444728"/>
        </a:xfrm>
        <a:prstGeom prst="rect">
          <a:avLst/>
        </a:prstGeom>
        <a:noFill/>
      </xdr:spPr>
    </xdr:pic>
    <xdr:clientData/>
  </xdr:twoCellAnchor>
  <xdr:twoCellAnchor editAs="oneCell">
    <xdr:from>
      <xdr:col>5</xdr:col>
      <xdr:colOff>1257300</xdr:colOff>
      <xdr:row>34</xdr:row>
      <xdr:rowOff>0</xdr:rowOff>
    </xdr:from>
    <xdr:to>
      <xdr:col>14</xdr:col>
      <xdr:colOff>676275</xdr:colOff>
      <xdr:row>57</xdr:row>
      <xdr:rowOff>8796</xdr:rowOff>
    </xdr:to>
    <xdr:pic>
      <xdr:nvPicPr>
        <xdr:cNvPr id="2051" name="Picture 3" descr="Alletider kogebog | Svinekød, Mad plakater, Udskæring"/>
        <xdr:cNvPicPr>
          <a:picLocks noChangeAspect="1" noChangeArrowheads="1"/>
        </xdr:cNvPicPr>
      </xdr:nvPicPr>
      <xdr:blipFill>
        <a:blip xmlns:r="http://schemas.openxmlformats.org/officeDocument/2006/relationships" r:embed="rId2" cstate="print"/>
        <a:srcRect/>
        <a:stretch>
          <a:fillRect/>
        </a:stretch>
      </xdr:blipFill>
      <xdr:spPr bwMode="auto">
        <a:xfrm>
          <a:off x="8220075" y="12963525"/>
          <a:ext cx="7848600" cy="5476146"/>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xdr:colOff>
      <xdr:row>32</xdr:row>
      <xdr:rowOff>0</xdr:rowOff>
    </xdr:from>
    <xdr:to>
      <xdr:col>6</xdr:col>
      <xdr:colOff>56918</xdr:colOff>
      <xdr:row>59</xdr:row>
      <xdr:rowOff>50625</xdr:rowOff>
    </xdr:to>
    <xdr:pic>
      <xdr:nvPicPr>
        <xdr:cNvPr id="1039" name="Picture 15" descr="klik her for at komme tilbage"/>
        <xdr:cNvPicPr>
          <a:picLocks noChangeArrowheads="1"/>
        </xdr:cNvPicPr>
      </xdr:nvPicPr>
      <xdr:blipFill>
        <a:blip xmlns:r="http://schemas.openxmlformats.org/officeDocument/2006/relationships" r:embed="rId1" cstate="print"/>
        <a:srcRect/>
        <a:stretch>
          <a:fillRect/>
        </a:stretch>
      </xdr:blipFill>
      <xdr:spPr bwMode="auto">
        <a:xfrm>
          <a:off x="381002" y="12468225"/>
          <a:ext cx="8640000" cy="6480000"/>
        </a:xfrm>
        <a:prstGeom prst="rect">
          <a:avLst/>
        </a:prstGeom>
        <a:noFill/>
      </xdr:spPr>
    </xdr:pic>
    <xdr:clientData/>
  </xdr:twoCellAnchor>
  <xdr:twoCellAnchor editAs="oneCell">
    <xdr:from>
      <xdr:col>1</xdr:col>
      <xdr:colOff>19051</xdr:colOff>
      <xdr:row>67</xdr:row>
      <xdr:rowOff>1</xdr:rowOff>
    </xdr:from>
    <xdr:to>
      <xdr:col>6</xdr:col>
      <xdr:colOff>75967</xdr:colOff>
      <xdr:row>91</xdr:row>
      <xdr:rowOff>136351</xdr:rowOff>
    </xdr:to>
    <xdr:pic>
      <xdr:nvPicPr>
        <xdr:cNvPr id="3" name="Picture 15" descr="klik her for at komme tilbage"/>
        <xdr:cNvPicPr>
          <a:picLocks noChangeArrowheads="1"/>
        </xdr:cNvPicPr>
      </xdr:nvPicPr>
      <xdr:blipFill>
        <a:blip xmlns:r="http://schemas.openxmlformats.org/officeDocument/2006/relationships" r:embed="rId1" cstate="print"/>
        <a:srcRect/>
        <a:stretch>
          <a:fillRect/>
        </a:stretch>
      </xdr:blipFill>
      <xdr:spPr bwMode="auto">
        <a:xfrm>
          <a:off x="400051" y="20888326"/>
          <a:ext cx="8640000" cy="6480000"/>
        </a:xfrm>
        <a:prstGeom prst="rect">
          <a:avLst/>
        </a:prstGeom>
        <a:noFill/>
      </xdr:spPr>
    </xdr:pic>
    <xdr:clientData/>
  </xdr:twoCellAnchor>
</xdr:wsDr>
</file>

<file path=xl/theme/theme1.xml><?xml version="1.0" encoding="utf-8"?>
<a:theme xmlns:a="http://schemas.openxmlformats.org/drawingml/2006/main" name="Kontortema">
  <a:themeElements>
    <a:clrScheme name="Kont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christl.cc/en/Chrisale-sea-salt1/" TargetMode="External"/><Relationship Id="rId13" Type="http://schemas.openxmlformats.org/officeDocument/2006/relationships/hyperlink" Target="https://chat.openai.com/auth/login" TargetMode="External"/><Relationship Id="rId18" Type="http://schemas.openxmlformats.org/officeDocument/2006/relationships/printerSettings" Target="../printerSettings/printerSettings1.bin"/><Relationship Id="rId3" Type="http://schemas.openxmlformats.org/officeDocument/2006/relationships/hyperlink" Target="https://www.wish.com/" TargetMode="External"/><Relationship Id="rId7" Type="http://schemas.openxmlformats.org/officeDocument/2006/relationships/hyperlink" Target="https://www.christl.cc/en/Chrisale-sea-salt1/" TargetMode="External"/><Relationship Id="rId12" Type="http://schemas.openxmlformats.org/officeDocument/2006/relationships/hyperlink" Target="https://da.wikipedia.org/wiki/Natriumnitrat" TargetMode="External"/><Relationship Id="rId17" Type="http://schemas.openxmlformats.org/officeDocument/2006/relationships/hyperlink" Target="https://en.wikipedia.org/wiki/Sodium_nitrate" TargetMode="External"/><Relationship Id="rId2" Type="http://schemas.openxmlformats.org/officeDocument/2006/relationships/hyperlink" Target="https://www.natuerlichlangleben.de/Natriumascorbat-Pulver-200-g" TargetMode="External"/><Relationship Id="rId16" Type="http://schemas.openxmlformats.org/officeDocument/2006/relationships/hyperlink" Target="https://en.wikipedia.org/wiki/Potassium_nitrate" TargetMode="External"/><Relationship Id="rId1" Type="http://schemas.openxmlformats.org/officeDocument/2006/relationships/hyperlink" Target="https://www.natuerlichlangleben.de/Natriumascorbat-Pulver-200-g" TargetMode="External"/><Relationship Id="rId6" Type="http://schemas.openxmlformats.org/officeDocument/2006/relationships/hyperlink" Target="http://www.walter-lystfisker.dk/" TargetMode="External"/><Relationship Id="rId11" Type="http://schemas.openxmlformats.org/officeDocument/2006/relationships/hyperlink" Target="https://da.wikipedia.org/wiki/Kaliumnitrat" TargetMode="External"/><Relationship Id="rId5" Type="http://schemas.openxmlformats.org/officeDocument/2006/relationships/hyperlink" Target="http://www.walter-lystfisker.dk/" TargetMode="External"/><Relationship Id="rId15" Type="http://schemas.openxmlformats.org/officeDocument/2006/relationships/hyperlink" Target="https://chat.openai.com/auth/login" TargetMode="External"/><Relationship Id="rId10" Type="http://schemas.openxmlformats.org/officeDocument/2006/relationships/hyperlink" Target="https://www.livsmedelsverket.se/livsmedel-och-innehall/tillsatser-e-nummer/sok-e-nummer/" TargetMode="External"/><Relationship Id="rId19" Type="http://schemas.openxmlformats.org/officeDocument/2006/relationships/drawing" Target="../drawings/drawing1.xml"/><Relationship Id="rId4" Type="http://schemas.openxmlformats.org/officeDocument/2006/relationships/hyperlink" Target="https://www.wish.com/" TargetMode="External"/><Relationship Id="rId9" Type="http://schemas.openxmlformats.org/officeDocument/2006/relationships/hyperlink" Target="https://cittimarkt.de/flensburg" TargetMode="External"/><Relationship Id="rId14" Type="http://schemas.openxmlformats.org/officeDocument/2006/relationships/hyperlink" Target="https://www.livsmedelsverket.se/livsmedel-och-innehall/tillsatser-e-nummer/sok-e-nummer/"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0.bin"/><Relationship Id="rId1" Type="http://schemas.openxmlformats.org/officeDocument/2006/relationships/hyperlink" Target="http://www.walter-lystfisker.dk/"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1.bin"/><Relationship Id="rId1" Type="http://schemas.openxmlformats.org/officeDocument/2006/relationships/hyperlink" Target="http://www.walter-lystfisker.dk/"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www.walter-lystfisker.dk/" TargetMode="External"/><Relationship Id="rId3" Type="http://schemas.openxmlformats.org/officeDocument/2006/relationships/hyperlink" Target="http://www.walter-lystfisker.dk/" TargetMode="External"/><Relationship Id="rId7" Type="http://schemas.openxmlformats.org/officeDocument/2006/relationships/hyperlink" Target="http://www.walter-lystfisker.dk/" TargetMode="External"/><Relationship Id="rId2" Type="http://schemas.openxmlformats.org/officeDocument/2006/relationships/hyperlink" Target="http://www.walter-lystfisker.dk/" TargetMode="External"/><Relationship Id="rId1" Type="http://schemas.openxmlformats.org/officeDocument/2006/relationships/hyperlink" Target="http://www.walter-lystfisker.dk/" TargetMode="External"/><Relationship Id="rId6" Type="http://schemas.openxmlformats.org/officeDocument/2006/relationships/hyperlink" Target="http://www.walter-lystfisker.dk/" TargetMode="External"/><Relationship Id="rId11" Type="http://schemas.openxmlformats.org/officeDocument/2006/relationships/printerSettings" Target="../printerSettings/printerSettings12.bin"/><Relationship Id="rId5" Type="http://schemas.openxmlformats.org/officeDocument/2006/relationships/hyperlink" Target="http://www.walter-lystfisker.dk/" TargetMode="External"/><Relationship Id="rId10" Type="http://schemas.openxmlformats.org/officeDocument/2006/relationships/hyperlink" Target="http://www.walter-lystfisker.dk/" TargetMode="External"/><Relationship Id="rId4" Type="http://schemas.openxmlformats.org/officeDocument/2006/relationships/hyperlink" Target="http://www.walter-lystfisker.dk/" TargetMode="External"/><Relationship Id="rId9" Type="http://schemas.openxmlformats.org/officeDocument/2006/relationships/hyperlink" Target="http://www.walter-lystfisker.dk/"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bing.com/videos/search?q=basturma+recipe&amp;&amp;view=detail&amp;mid=CB966C9C0857D158340BCB966C9C0857D158340B&amp;&amp;FORM=VDRVRV" TargetMode="External"/><Relationship Id="rId2" Type="http://schemas.openxmlformats.org/officeDocument/2006/relationships/hyperlink" Target="https://www.bing.com/videos/search?q=basturma+recipe&amp;&amp;view=detail&amp;mid=CB966C9C0857D158340BCB966C9C0857D158340B&amp;&amp;FORM=VDRVRV" TargetMode="External"/><Relationship Id="rId1" Type="http://schemas.openxmlformats.org/officeDocument/2006/relationships/hyperlink" Target="https://www.bing.com/videos/search?q=basturma+recipe&amp;&amp;view=detail&amp;mid=00C019E89B0A7D5301A700C019E89B0A7D5301A7&amp;&amp;FORM=VDRVSR" TargetMode="External"/><Relationship Id="rId5" Type="http://schemas.openxmlformats.org/officeDocument/2006/relationships/printerSettings" Target="../printerSettings/printerSettings2.bin"/><Relationship Id="rId4" Type="http://schemas.openxmlformats.org/officeDocument/2006/relationships/hyperlink" Target="http://www.walter-lystfisker.dk/"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www.walter-lystfisker.dk/"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www.walter-lystfisker.dk/"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www.walter-lystfisker.dk/"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hyperlink" Target="http://www.walter-lystfisker.dk/"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walter-lystfisker.dk/"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8.bin"/><Relationship Id="rId1" Type="http://schemas.openxmlformats.org/officeDocument/2006/relationships/hyperlink" Target="http://www.walter-lystfisker.dk/"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hyperlink" Target="http://www.walter-lystfisker.dk/" TargetMode="External"/></Relationships>
</file>

<file path=xl/worksheets/sheet1.xml><?xml version="1.0" encoding="utf-8"?>
<worksheet xmlns="http://schemas.openxmlformats.org/spreadsheetml/2006/main" xmlns:r="http://schemas.openxmlformats.org/officeDocument/2006/relationships">
  <dimension ref="A1:AD129"/>
  <sheetViews>
    <sheetView zoomScaleNormal="100" workbookViewId="0">
      <selection activeCell="B1" sqref="B1:AB1"/>
    </sheetView>
  </sheetViews>
  <sheetFormatPr defaultRowHeight="15"/>
  <cols>
    <col min="1" max="1" width="1.7109375" style="38" customWidth="1"/>
    <col min="2" max="28" width="9.7109375" style="38" customWidth="1"/>
    <col min="29" max="16384" width="9.140625" style="38"/>
  </cols>
  <sheetData>
    <row r="1" spans="1:30" s="35" customFormat="1" ht="42.75" customHeight="1">
      <c r="A1" s="42"/>
      <c r="B1" s="415" t="s">
        <v>130</v>
      </c>
      <c r="C1" s="415"/>
      <c r="D1" s="415"/>
      <c r="E1" s="415"/>
      <c r="F1" s="415"/>
      <c r="G1" s="415"/>
      <c r="H1" s="415"/>
      <c r="I1" s="415"/>
      <c r="J1" s="415"/>
      <c r="K1" s="415"/>
      <c r="L1" s="415"/>
      <c r="M1" s="415"/>
      <c r="N1" s="415"/>
      <c r="O1" s="415"/>
      <c r="P1" s="415"/>
      <c r="Q1" s="415"/>
      <c r="R1" s="415"/>
      <c r="S1" s="415"/>
      <c r="T1" s="415"/>
      <c r="U1" s="415"/>
      <c r="V1" s="415"/>
      <c r="W1" s="415"/>
      <c r="X1" s="415"/>
      <c r="Y1" s="415"/>
      <c r="Z1" s="415"/>
      <c r="AA1" s="415"/>
      <c r="AB1" s="415"/>
      <c r="AC1" s="42"/>
      <c r="AD1" s="42"/>
    </row>
    <row r="2" spans="1:30" s="36" customFormat="1" ht="21.95" customHeight="1">
      <c r="A2" s="43"/>
      <c r="B2" s="48" t="s">
        <v>140</v>
      </c>
      <c r="C2" s="48"/>
      <c r="D2" s="48"/>
      <c r="E2" s="48"/>
      <c r="F2" s="48"/>
      <c r="G2" s="48"/>
      <c r="H2" s="48"/>
      <c r="I2" s="48"/>
      <c r="J2" s="48"/>
      <c r="K2" s="48"/>
      <c r="L2" s="48"/>
      <c r="M2" s="48"/>
      <c r="N2" s="48"/>
      <c r="O2" s="48"/>
      <c r="P2" s="48"/>
      <c r="Q2" s="48"/>
      <c r="R2" s="48"/>
      <c r="S2" s="48"/>
      <c r="T2" s="48"/>
      <c r="U2" s="48"/>
      <c r="V2" s="48"/>
      <c r="W2" s="48"/>
      <c r="X2" s="48"/>
      <c r="Y2" s="48"/>
      <c r="Z2" s="48"/>
      <c r="AA2" s="48"/>
      <c r="AB2" s="48"/>
      <c r="AC2" s="43"/>
      <c r="AD2" s="43"/>
    </row>
    <row r="3" spans="1:30" s="36" customFormat="1" ht="21.95" customHeight="1">
      <c r="A3" s="43"/>
      <c r="B3" s="48" t="s">
        <v>548</v>
      </c>
      <c r="C3" s="48"/>
      <c r="D3" s="48"/>
      <c r="E3" s="48"/>
      <c r="F3" s="48"/>
      <c r="G3" s="48"/>
      <c r="H3" s="48"/>
      <c r="I3" s="48"/>
      <c r="J3" s="48"/>
      <c r="K3" s="48"/>
      <c r="L3" s="48"/>
      <c r="M3" s="48"/>
      <c r="N3" s="48"/>
      <c r="O3" s="48"/>
      <c r="P3" s="48"/>
      <c r="Q3" s="48"/>
      <c r="R3" s="48"/>
      <c r="S3" s="48"/>
      <c r="T3" s="48"/>
      <c r="U3" s="48"/>
      <c r="V3" s="48"/>
      <c r="W3" s="48"/>
      <c r="X3" s="48"/>
      <c r="Y3" s="48"/>
      <c r="Z3" s="48"/>
      <c r="AA3" s="48"/>
      <c r="AB3" s="48"/>
      <c r="AC3" s="43"/>
      <c r="AD3" s="43"/>
    </row>
    <row r="4" spans="1:30" s="36" customFormat="1" ht="21.95" customHeight="1">
      <c r="A4" s="43"/>
      <c r="B4" s="48" t="s">
        <v>256</v>
      </c>
      <c r="C4" s="48"/>
      <c r="D4" s="48"/>
      <c r="E4" s="48"/>
      <c r="F4" s="48"/>
      <c r="G4" s="48"/>
      <c r="H4" s="48"/>
      <c r="I4" s="48"/>
      <c r="J4" s="48"/>
      <c r="K4" s="48"/>
      <c r="L4" s="48"/>
      <c r="M4" s="48"/>
      <c r="N4" s="48"/>
      <c r="O4" s="48"/>
      <c r="P4" s="48"/>
      <c r="Q4" s="48"/>
      <c r="R4" s="48"/>
      <c r="S4" s="48"/>
      <c r="T4" s="48"/>
      <c r="U4" s="48"/>
      <c r="V4" s="48"/>
      <c r="W4" s="48"/>
      <c r="X4" s="48"/>
      <c r="Y4" s="48"/>
      <c r="Z4" s="48"/>
      <c r="AA4" s="48"/>
      <c r="AB4" s="48"/>
      <c r="AC4" s="43"/>
      <c r="AD4" s="43"/>
    </row>
    <row r="5" spans="1:30" s="36" customFormat="1" ht="21.95" customHeight="1">
      <c r="A5" s="43"/>
      <c r="B5" s="48" t="s">
        <v>150</v>
      </c>
      <c r="C5" s="48"/>
      <c r="D5" s="48"/>
      <c r="E5" s="48"/>
      <c r="F5" s="48"/>
      <c r="G5" s="48"/>
      <c r="H5" s="48"/>
      <c r="I5" s="48"/>
      <c r="J5" s="48"/>
      <c r="K5" s="48"/>
      <c r="L5" s="48"/>
      <c r="M5" s="48"/>
      <c r="N5" s="48"/>
      <c r="O5" s="48"/>
      <c r="P5" s="48"/>
      <c r="Q5" s="48"/>
      <c r="R5" s="48"/>
      <c r="S5" s="48"/>
      <c r="T5" s="48"/>
      <c r="U5" s="48"/>
      <c r="V5" s="48"/>
      <c r="W5" s="48"/>
      <c r="X5" s="48"/>
      <c r="Y5" s="48"/>
      <c r="Z5" s="48"/>
      <c r="AA5" s="48"/>
      <c r="AB5" s="48"/>
      <c r="AC5" s="43"/>
      <c r="AD5" s="43"/>
    </row>
    <row r="6" spans="1:30" s="36" customFormat="1" ht="21.95" customHeight="1">
      <c r="A6" s="43"/>
      <c r="B6" s="48" t="s">
        <v>134</v>
      </c>
      <c r="C6" s="48"/>
      <c r="D6" s="48"/>
      <c r="E6" s="48"/>
      <c r="F6" s="48"/>
      <c r="G6" s="48"/>
      <c r="H6" s="409" t="s">
        <v>133</v>
      </c>
      <c r="I6" s="409"/>
      <c r="J6" s="409"/>
      <c r="K6" s="409"/>
      <c r="L6" s="409"/>
      <c r="M6" s="409"/>
      <c r="N6" s="409"/>
      <c r="O6" s="409"/>
      <c r="P6" s="409"/>
      <c r="Q6" s="48" t="s">
        <v>137</v>
      </c>
      <c r="R6" s="48"/>
      <c r="S6" s="48"/>
      <c r="T6" s="48"/>
      <c r="U6" s="48"/>
      <c r="V6" s="48"/>
      <c r="W6" s="48"/>
      <c r="X6" s="48"/>
      <c r="Y6" s="48"/>
      <c r="Z6" s="48"/>
      <c r="AA6" s="48"/>
      <c r="AB6" s="48"/>
      <c r="AC6" s="43"/>
      <c r="AD6" s="43"/>
    </row>
    <row r="7" spans="1:30" s="36" customFormat="1" ht="21.95" customHeight="1">
      <c r="A7" s="43"/>
      <c r="B7" s="48" t="s">
        <v>143</v>
      </c>
      <c r="C7" s="48"/>
      <c r="D7" s="48"/>
      <c r="E7" s="48"/>
      <c r="F7" s="48"/>
      <c r="G7" s="48"/>
      <c r="H7" s="48"/>
      <c r="I7" s="48"/>
      <c r="J7" s="48"/>
      <c r="K7" s="48"/>
      <c r="L7" s="48"/>
      <c r="M7" s="48"/>
      <c r="N7" s="48"/>
      <c r="O7" s="48"/>
      <c r="P7" s="48"/>
      <c r="Q7" s="48"/>
      <c r="R7" s="48"/>
      <c r="S7" s="48"/>
      <c r="T7" s="48"/>
      <c r="U7" s="48"/>
      <c r="V7" s="48"/>
      <c r="W7" s="48"/>
      <c r="X7" s="48"/>
      <c r="Y7" s="48"/>
      <c r="Z7" s="48"/>
      <c r="AA7" s="48"/>
      <c r="AB7" s="48"/>
      <c r="AC7" s="43"/>
      <c r="AD7" s="43"/>
    </row>
    <row r="8" spans="1:30" s="36" customFormat="1" ht="21.95" customHeight="1">
      <c r="A8" s="43"/>
      <c r="B8" s="48" t="s">
        <v>357</v>
      </c>
      <c r="C8" s="48"/>
      <c r="D8" s="48"/>
      <c r="E8" s="48"/>
      <c r="F8" s="48"/>
      <c r="G8" s="48"/>
      <c r="H8" s="48"/>
      <c r="I8" s="48"/>
      <c r="J8" s="48"/>
      <c r="K8" s="48"/>
      <c r="L8" s="48"/>
      <c r="M8" s="48"/>
      <c r="N8" s="48"/>
      <c r="O8" s="48"/>
      <c r="P8" s="48"/>
      <c r="Q8" s="48"/>
      <c r="R8" s="48"/>
      <c r="S8" s="48"/>
      <c r="T8" s="48"/>
      <c r="U8" s="48"/>
      <c r="V8" s="48"/>
      <c r="W8" s="48"/>
      <c r="X8" s="48"/>
      <c r="Y8" s="48"/>
      <c r="Z8" s="48"/>
      <c r="AA8" s="48"/>
      <c r="AB8" s="48"/>
      <c r="AC8" s="43"/>
      <c r="AD8" s="43"/>
    </row>
    <row r="9" spans="1:30" s="36" customFormat="1" ht="21.95" customHeight="1">
      <c r="A9" s="43"/>
      <c r="B9" s="48" t="s">
        <v>358</v>
      </c>
      <c r="C9" s="48"/>
      <c r="D9" s="48"/>
      <c r="E9" s="48"/>
      <c r="F9" s="48"/>
      <c r="G9" s="48"/>
      <c r="H9" s="48"/>
      <c r="I9" s="48"/>
      <c r="J9" s="48"/>
      <c r="K9" s="48"/>
      <c r="L9" s="48"/>
      <c r="M9" s="48"/>
      <c r="N9" s="48"/>
      <c r="O9" s="48"/>
      <c r="P9" s="48"/>
      <c r="Q9" s="48"/>
      <c r="R9" s="48"/>
      <c r="S9" s="48"/>
      <c r="T9" s="48"/>
      <c r="U9" s="48"/>
      <c r="V9" s="48"/>
      <c r="W9" s="48"/>
      <c r="X9" s="48"/>
      <c r="Y9" s="48"/>
      <c r="Z9" s="48"/>
      <c r="AA9" s="48"/>
      <c r="AB9" s="48"/>
      <c r="AC9" s="43"/>
      <c r="AD9" s="43"/>
    </row>
    <row r="10" spans="1:30" s="36" customFormat="1" ht="21.95" customHeight="1">
      <c r="A10" s="43"/>
      <c r="B10" s="48" t="s">
        <v>359</v>
      </c>
      <c r="C10" s="48"/>
      <c r="D10" s="48"/>
      <c r="E10" s="48"/>
      <c r="F10" s="48"/>
      <c r="G10" s="48"/>
      <c r="H10" s="48"/>
      <c r="I10" s="48"/>
      <c r="J10" s="48"/>
      <c r="K10" s="48"/>
      <c r="L10" s="48"/>
      <c r="M10" s="48"/>
      <c r="N10" s="48"/>
      <c r="O10" s="48"/>
      <c r="P10" s="48"/>
      <c r="Q10" s="48"/>
      <c r="R10" s="48"/>
      <c r="S10" s="48"/>
      <c r="T10" s="48"/>
      <c r="U10" s="48"/>
      <c r="V10" s="48"/>
      <c r="W10" s="48"/>
      <c r="X10" s="48"/>
      <c r="Y10" s="48"/>
      <c r="Z10" s="48"/>
      <c r="AA10" s="48"/>
      <c r="AB10" s="48"/>
      <c r="AC10" s="43"/>
      <c r="AD10" s="43"/>
    </row>
    <row r="11" spans="1:30" s="36" customFormat="1" ht="21.95" customHeight="1">
      <c r="A11" s="43"/>
      <c r="B11" s="48" t="s">
        <v>138</v>
      </c>
      <c r="C11" s="48"/>
      <c r="D11" s="48"/>
      <c r="E11" s="48"/>
      <c r="F11" s="48"/>
      <c r="G11" s="48"/>
      <c r="H11" s="48"/>
      <c r="I11" s="48"/>
      <c r="J11" s="48"/>
      <c r="K11" s="48"/>
      <c r="L11" s="48"/>
      <c r="M11" s="48"/>
      <c r="N11" s="48"/>
      <c r="O11" s="48"/>
      <c r="P11" s="48"/>
      <c r="Q11" s="48"/>
      <c r="R11" s="48"/>
      <c r="S11" s="48"/>
      <c r="T11" s="48"/>
      <c r="U11" s="48"/>
      <c r="V11" s="48"/>
      <c r="W11" s="48"/>
      <c r="X11" s="48"/>
      <c r="Y11" s="48"/>
      <c r="Z11" s="48"/>
      <c r="AA11" s="48"/>
      <c r="AB11" s="48"/>
      <c r="AC11" s="43"/>
      <c r="AD11" s="43"/>
    </row>
    <row r="12" spans="1:30" s="36" customFormat="1" ht="21.95" customHeight="1">
      <c r="A12" s="43"/>
      <c r="B12" s="48" t="s">
        <v>360</v>
      </c>
      <c r="C12" s="48"/>
      <c r="D12" s="48"/>
      <c r="E12" s="48"/>
      <c r="F12" s="48"/>
      <c r="G12" s="48"/>
      <c r="H12" s="48"/>
      <c r="I12" s="48"/>
      <c r="J12" s="48"/>
      <c r="K12" s="48"/>
      <c r="L12" s="48"/>
      <c r="M12" s="48"/>
      <c r="N12" s="48"/>
      <c r="O12" s="48"/>
      <c r="P12" s="48"/>
      <c r="Q12" s="48"/>
      <c r="R12" s="48"/>
      <c r="S12" s="48"/>
      <c r="T12" s="48"/>
      <c r="U12" s="48"/>
      <c r="V12" s="48"/>
      <c r="W12" s="48"/>
      <c r="X12" s="48"/>
      <c r="Y12" s="48"/>
      <c r="Z12" s="48"/>
      <c r="AA12" s="48"/>
      <c r="AB12" s="48"/>
      <c r="AC12" s="43"/>
      <c r="AD12" s="43"/>
    </row>
    <row r="13" spans="1:30" s="36" customFormat="1" ht="21.95" customHeight="1">
      <c r="A13" s="43"/>
      <c r="B13" s="48" t="s">
        <v>367</v>
      </c>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3"/>
      <c r="AD13" s="43"/>
    </row>
    <row r="14" spans="1:30" s="36" customFormat="1" ht="21.95" customHeight="1">
      <c r="A14" s="43"/>
      <c r="B14" s="48" t="s">
        <v>148</v>
      </c>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3"/>
      <c r="AD14" s="43"/>
    </row>
    <row r="15" spans="1:30" s="36" customFormat="1" ht="21.95" customHeight="1">
      <c r="A15" s="43"/>
      <c r="B15" s="54" t="s">
        <v>145</v>
      </c>
      <c r="C15" s="48"/>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3"/>
      <c r="AD15" s="43"/>
    </row>
    <row r="16" spans="1:30" s="36" customFormat="1" ht="21.95" customHeight="1">
      <c r="A16" s="43"/>
      <c r="B16" s="54" t="s">
        <v>361</v>
      </c>
      <c r="C16" s="4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3"/>
      <c r="AD16" s="43"/>
    </row>
    <row r="17" spans="1:30" s="36" customFormat="1" ht="21.95" customHeight="1">
      <c r="A17" s="43"/>
      <c r="B17" s="48" t="s">
        <v>662</v>
      </c>
      <c r="C17" s="48"/>
      <c r="D17" s="48"/>
      <c r="E17" s="48"/>
      <c r="F17" s="48"/>
      <c r="G17" s="48"/>
      <c r="H17" s="48"/>
      <c r="I17" s="48"/>
      <c r="J17" s="48"/>
      <c r="K17" s="48"/>
      <c r="L17" s="48"/>
      <c r="M17" s="48"/>
      <c r="N17" s="48"/>
      <c r="O17" s="48"/>
      <c r="P17" s="48"/>
      <c r="Q17" s="48"/>
      <c r="R17" s="48"/>
      <c r="S17" s="48"/>
      <c r="T17" s="48"/>
      <c r="U17" s="48"/>
      <c r="V17" s="48"/>
      <c r="W17" s="48"/>
      <c r="X17" s="48"/>
      <c r="Y17" s="48"/>
      <c r="Z17" s="48"/>
      <c r="AA17" s="48"/>
      <c r="AB17" s="48"/>
      <c r="AC17" s="43"/>
      <c r="AD17" s="43"/>
    </row>
    <row r="18" spans="1:30" s="36" customFormat="1" ht="21.95" customHeight="1">
      <c r="A18" s="43"/>
      <c r="B18" s="48" t="s">
        <v>663</v>
      </c>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3"/>
      <c r="AD18" s="43"/>
    </row>
    <row r="19" spans="1:30" s="36" customFormat="1" ht="21.95" customHeight="1">
      <c r="A19" s="43"/>
      <c r="B19" s="48" t="s">
        <v>418</v>
      </c>
      <c r="C19" s="48"/>
      <c r="D19" s="48"/>
      <c r="E19" s="48"/>
      <c r="F19" s="48"/>
      <c r="G19" s="48"/>
      <c r="H19" s="48"/>
      <c r="I19" s="48"/>
      <c r="J19" s="48"/>
      <c r="K19" s="48"/>
      <c r="L19" s="48"/>
      <c r="M19" s="48"/>
      <c r="N19" s="48"/>
      <c r="O19" s="48"/>
      <c r="P19" s="48"/>
      <c r="Q19" s="48"/>
      <c r="R19" s="48"/>
      <c r="S19" s="48"/>
      <c r="T19" s="48"/>
      <c r="U19" s="48"/>
      <c r="V19" s="48"/>
      <c r="W19" s="48"/>
      <c r="X19" s="48"/>
      <c r="Y19" s="48"/>
      <c r="Z19" s="48"/>
      <c r="AA19" s="48"/>
      <c r="AB19" s="48"/>
      <c r="AC19" s="43"/>
      <c r="AD19" s="43"/>
    </row>
    <row r="20" spans="1:30" s="36" customFormat="1" ht="21.95" customHeight="1">
      <c r="A20" s="43"/>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3"/>
      <c r="AD20" s="43"/>
    </row>
    <row r="21" spans="1:30" s="36" customFormat="1" ht="21.95" customHeight="1">
      <c r="A21" s="43"/>
      <c r="B21" s="48"/>
      <c r="C21" s="48"/>
      <c r="D21" s="48"/>
      <c r="E21" s="48"/>
      <c r="F21" s="48"/>
      <c r="G21" s="48"/>
      <c r="H21" s="48"/>
      <c r="I21" s="48"/>
      <c r="J21" s="48"/>
      <c r="K21" s="48"/>
      <c r="L21" s="48"/>
      <c r="M21" s="48"/>
      <c r="N21" s="418" t="s">
        <v>76</v>
      </c>
      <c r="O21" s="418"/>
      <c r="P21" s="418"/>
      <c r="Q21" s="418"/>
      <c r="R21" s="418"/>
      <c r="S21" s="48"/>
      <c r="T21" s="48"/>
      <c r="U21" s="48"/>
      <c r="V21" s="48"/>
      <c r="W21" s="48"/>
      <c r="X21" s="48"/>
      <c r="Y21" s="48"/>
      <c r="Z21" s="48"/>
      <c r="AA21" s="48"/>
      <c r="AB21" s="48"/>
      <c r="AC21" s="43"/>
      <c r="AD21" s="43"/>
    </row>
    <row r="22" spans="1:30" s="36" customFormat="1" ht="21.95" customHeight="1">
      <c r="A22" s="43"/>
      <c r="B22" s="48"/>
      <c r="C22" s="48"/>
      <c r="D22" s="48"/>
      <c r="E22" s="48"/>
      <c r="F22" s="48"/>
      <c r="G22" s="48"/>
      <c r="H22" s="48"/>
      <c r="I22" s="48"/>
      <c r="J22" s="48"/>
      <c r="K22" s="48"/>
      <c r="L22" s="48"/>
      <c r="M22" s="48"/>
      <c r="N22" s="419" t="s">
        <v>77</v>
      </c>
      <c r="O22" s="419"/>
      <c r="P22" s="419"/>
      <c r="Q22" s="419"/>
      <c r="R22" s="419"/>
      <c r="S22" s="48"/>
      <c r="T22" s="48"/>
      <c r="U22" s="48"/>
      <c r="V22" s="48"/>
      <c r="W22" s="48"/>
      <c r="X22" s="48"/>
      <c r="Y22" s="48"/>
      <c r="Z22" s="48"/>
      <c r="AA22" s="48"/>
      <c r="AB22" s="48"/>
      <c r="AC22" s="43"/>
      <c r="AD22" s="43"/>
    </row>
    <row r="23" spans="1:30" s="36" customFormat="1" ht="21.95" customHeight="1">
      <c r="A23" s="43"/>
      <c r="B23" s="48"/>
      <c r="C23" s="48"/>
      <c r="D23" s="48"/>
      <c r="E23" s="48"/>
      <c r="F23" s="48"/>
      <c r="G23" s="48"/>
      <c r="H23" s="48"/>
      <c r="I23" s="48"/>
      <c r="J23" s="48"/>
      <c r="K23" s="48"/>
      <c r="L23" s="48"/>
      <c r="M23" s="48"/>
      <c r="N23" s="420" t="s">
        <v>78</v>
      </c>
      <c r="O23" s="420"/>
      <c r="P23" s="420"/>
      <c r="Q23" s="420"/>
      <c r="R23" s="420"/>
      <c r="S23" s="48"/>
      <c r="T23" s="48"/>
      <c r="U23" s="48"/>
      <c r="V23" s="48"/>
      <c r="W23" s="48"/>
      <c r="X23" s="48"/>
      <c r="Y23" s="48"/>
      <c r="Z23" s="48"/>
      <c r="AA23" s="48"/>
      <c r="AB23" s="48"/>
      <c r="AC23" s="43"/>
      <c r="AD23" s="43"/>
    </row>
    <row r="24" spans="1:30" s="36" customFormat="1" ht="21.95" customHeight="1">
      <c r="A24" s="43"/>
      <c r="B24" s="48"/>
      <c r="C24" s="48"/>
      <c r="D24" s="48"/>
      <c r="E24" s="48"/>
      <c r="F24" s="48"/>
      <c r="G24" s="48"/>
      <c r="H24" s="48"/>
      <c r="I24" s="48"/>
      <c r="J24" s="48"/>
      <c r="K24" s="48"/>
      <c r="L24" s="48"/>
      <c r="M24" s="48"/>
      <c r="N24" s="48"/>
      <c r="O24" s="48"/>
      <c r="P24" s="48"/>
      <c r="Q24" s="48"/>
      <c r="R24" s="48"/>
      <c r="S24" s="48"/>
      <c r="T24" s="48"/>
      <c r="U24" s="48"/>
      <c r="V24" s="48"/>
      <c r="W24" s="48"/>
      <c r="X24" s="48"/>
      <c r="Y24" s="48"/>
      <c r="Z24" s="48"/>
      <c r="AA24" s="48"/>
      <c r="AB24" s="48"/>
      <c r="AC24" s="43"/>
      <c r="AD24" s="43"/>
    </row>
    <row r="25" spans="1:30" s="36" customFormat="1" ht="21.95" customHeight="1">
      <c r="A25" s="43"/>
      <c r="B25" s="48"/>
      <c r="C25" s="48"/>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3"/>
      <c r="AD25" s="43"/>
    </row>
    <row r="26" spans="1:30" s="36" customFormat="1" ht="21.95" customHeight="1">
      <c r="A26" s="43"/>
      <c r="B26" s="48"/>
      <c r="C26" s="48"/>
      <c r="D26" s="48"/>
      <c r="E26" s="48"/>
      <c r="F26" s="48"/>
      <c r="G26" s="48"/>
      <c r="H26" s="48"/>
      <c r="I26" s="48"/>
      <c r="J26" s="48"/>
      <c r="K26" s="48"/>
      <c r="L26" s="48"/>
      <c r="M26" s="48"/>
      <c r="N26" s="48"/>
      <c r="O26" s="48"/>
      <c r="P26" s="48"/>
      <c r="Q26" s="48"/>
      <c r="R26" s="48"/>
      <c r="S26" s="48"/>
      <c r="T26" s="48"/>
      <c r="U26" s="48"/>
      <c r="V26" s="48"/>
      <c r="W26" s="48"/>
      <c r="X26" s="48"/>
      <c r="Y26" s="48"/>
      <c r="Z26" s="48"/>
      <c r="AA26" s="48"/>
      <c r="AB26" s="48"/>
      <c r="AC26" s="43"/>
      <c r="AD26" s="43"/>
    </row>
    <row r="27" spans="1:30" s="36" customFormat="1" ht="21.95" customHeight="1">
      <c r="A27" s="43"/>
      <c r="B27" s="48"/>
      <c r="C27" s="48"/>
      <c r="D27" s="48"/>
      <c r="E27" s="48"/>
      <c r="F27" s="48"/>
      <c r="G27" s="48"/>
      <c r="H27" s="48"/>
      <c r="I27" s="48"/>
      <c r="J27" s="48"/>
      <c r="K27" s="48"/>
      <c r="L27" s="48"/>
      <c r="M27" s="48"/>
      <c r="N27" s="48"/>
      <c r="O27" s="48"/>
      <c r="P27" s="48"/>
      <c r="Q27" s="48"/>
      <c r="R27" s="48"/>
      <c r="S27" s="48"/>
      <c r="T27" s="48"/>
      <c r="U27" s="48"/>
      <c r="V27" s="48"/>
      <c r="W27" s="48"/>
      <c r="X27" s="48"/>
      <c r="Y27" s="48"/>
      <c r="Z27" s="48"/>
      <c r="AA27" s="48"/>
      <c r="AB27" s="48"/>
      <c r="AC27" s="43"/>
      <c r="AD27" s="43"/>
    </row>
    <row r="28" spans="1:30" s="36" customFormat="1" ht="21.95" customHeight="1">
      <c r="A28" s="43"/>
      <c r="B28" s="421" t="s">
        <v>139</v>
      </c>
      <c r="C28" s="421"/>
      <c r="D28" s="421"/>
      <c r="E28" s="421"/>
      <c r="F28" s="421"/>
      <c r="G28" s="417" t="s">
        <v>146</v>
      </c>
      <c r="H28" s="417"/>
      <c r="I28" s="417"/>
      <c r="J28" s="417"/>
      <c r="K28" s="140" t="s">
        <v>153</v>
      </c>
      <c r="L28" s="48"/>
      <c r="M28" s="48"/>
      <c r="N28" s="48"/>
      <c r="O28" s="48"/>
      <c r="P28" s="48"/>
      <c r="Q28" s="48"/>
      <c r="R28" s="48"/>
      <c r="S28" s="48"/>
      <c r="T28" s="409" t="s">
        <v>147</v>
      </c>
      <c r="U28" s="409"/>
      <c r="V28" s="409"/>
      <c r="W28" s="409"/>
      <c r="X28" s="409"/>
      <c r="Y28" s="409"/>
      <c r="Z28" s="409"/>
      <c r="AA28" s="48"/>
      <c r="AB28" s="48"/>
      <c r="AC28" s="43"/>
      <c r="AD28" s="43"/>
    </row>
    <row r="29" spans="1:30" s="37" customFormat="1" ht="42.75" customHeight="1">
      <c r="A29" s="44"/>
      <c r="B29" s="416" t="s">
        <v>131</v>
      </c>
      <c r="C29" s="416"/>
      <c r="D29" s="416"/>
      <c r="E29" s="416"/>
      <c r="F29" s="416"/>
      <c r="G29" s="416"/>
      <c r="H29" s="416"/>
      <c r="I29" s="416"/>
      <c r="J29" s="416"/>
      <c r="K29" s="416"/>
      <c r="L29" s="416"/>
      <c r="M29" s="416"/>
      <c r="N29" s="416"/>
      <c r="O29" s="416"/>
      <c r="P29" s="416"/>
      <c r="Q29" s="416"/>
      <c r="R29" s="416"/>
      <c r="S29" s="416"/>
      <c r="T29" s="416"/>
      <c r="U29" s="416"/>
      <c r="V29" s="416"/>
      <c r="W29" s="416"/>
      <c r="X29" s="416"/>
      <c r="Y29" s="416"/>
      <c r="Z29" s="416"/>
      <c r="AA29" s="416"/>
      <c r="AB29" s="416"/>
      <c r="AC29" s="44"/>
      <c r="AD29" s="44"/>
    </row>
    <row r="30" spans="1:30" s="36" customFormat="1" ht="21.75" customHeight="1">
      <c r="A30" s="43"/>
      <c r="B30" s="49" t="s">
        <v>141</v>
      </c>
      <c r="C30" s="49"/>
      <c r="D30" s="49"/>
      <c r="E30" s="49"/>
      <c r="F30" s="49"/>
      <c r="G30" s="49"/>
      <c r="H30" s="49"/>
      <c r="I30" s="49"/>
      <c r="J30" s="49"/>
      <c r="K30" s="49"/>
      <c r="L30" s="49"/>
      <c r="M30" s="49"/>
      <c r="N30" s="49"/>
      <c r="O30" s="49"/>
      <c r="P30" s="49"/>
      <c r="Q30" s="49"/>
      <c r="R30" s="49"/>
      <c r="S30" s="49"/>
      <c r="T30" s="49"/>
      <c r="U30" s="49"/>
      <c r="V30" s="49"/>
      <c r="W30" s="49"/>
      <c r="X30" s="49"/>
      <c r="Y30" s="49"/>
      <c r="Z30" s="49"/>
      <c r="AA30" s="49"/>
      <c r="AB30" s="49"/>
      <c r="AC30" s="43"/>
      <c r="AD30" s="43"/>
    </row>
    <row r="31" spans="1:30" s="36" customFormat="1" ht="21.75" customHeight="1">
      <c r="A31" s="43"/>
      <c r="B31" s="49" t="s">
        <v>549</v>
      </c>
      <c r="C31" s="49"/>
      <c r="D31" s="49"/>
      <c r="E31" s="49"/>
      <c r="F31" s="49"/>
      <c r="G31" s="49"/>
      <c r="H31" s="49"/>
      <c r="I31" s="49"/>
      <c r="J31" s="49"/>
      <c r="K31" s="49"/>
      <c r="L31" s="49"/>
      <c r="M31" s="49"/>
      <c r="N31" s="49"/>
      <c r="O31" s="49"/>
      <c r="P31" s="49"/>
      <c r="Q31" s="49"/>
      <c r="R31" s="49"/>
      <c r="S31" s="49"/>
      <c r="T31" s="49"/>
      <c r="U31" s="49"/>
      <c r="V31" s="49"/>
      <c r="W31" s="49"/>
      <c r="X31" s="49"/>
      <c r="Y31" s="49"/>
      <c r="Z31" s="49"/>
      <c r="AA31" s="49"/>
      <c r="AB31" s="49"/>
      <c r="AC31" s="43"/>
      <c r="AD31" s="43"/>
    </row>
    <row r="32" spans="1:30" s="36" customFormat="1" ht="21.75" customHeight="1">
      <c r="A32" s="43"/>
      <c r="B32" s="49" t="s">
        <v>257</v>
      </c>
      <c r="C32" s="49"/>
      <c r="D32" s="49"/>
      <c r="E32" s="49"/>
      <c r="F32" s="49"/>
      <c r="G32" s="49"/>
      <c r="H32" s="49"/>
      <c r="I32" s="49"/>
      <c r="J32" s="49"/>
      <c r="K32" s="49"/>
      <c r="L32" s="49"/>
      <c r="M32" s="49"/>
      <c r="N32" s="49"/>
      <c r="O32" s="49"/>
      <c r="P32" s="49"/>
      <c r="Q32" s="49"/>
      <c r="R32" s="49"/>
      <c r="S32" s="49"/>
      <c r="T32" s="49"/>
      <c r="U32" s="49"/>
      <c r="V32" s="49"/>
      <c r="W32" s="49"/>
      <c r="X32" s="49"/>
      <c r="Y32" s="49"/>
      <c r="Z32" s="49"/>
      <c r="AA32" s="49"/>
      <c r="AB32" s="49"/>
      <c r="AC32" s="43"/>
      <c r="AD32" s="43"/>
    </row>
    <row r="33" spans="1:30" s="36" customFormat="1" ht="21.75" customHeight="1">
      <c r="A33" s="43"/>
      <c r="B33" s="49" t="s">
        <v>132</v>
      </c>
      <c r="C33" s="49"/>
      <c r="D33" s="49"/>
      <c r="E33" s="49"/>
      <c r="F33" s="49"/>
      <c r="G33" s="49"/>
      <c r="H33" s="49"/>
      <c r="I33" s="49"/>
      <c r="J33" s="49"/>
      <c r="K33" s="49"/>
      <c r="L33" s="49"/>
      <c r="M33" s="49"/>
      <c r="N33" s="49"/>
      <c r="O33" s="49"/>
      <c r="P33" s="49"/>
      <c r="Q33" s="49"/>
      <c r="R33" s="49"/>
      <c r="S33" s="49"/>
      <c r="T33" s="49"/>
      <c r="U33" s="49"/>
      <c r="V33" s="49"/>
      <c r="W33" s="49"/>
      <c r="X33" s="49"/>
      <c r="Y33" s="49"/>
      <c r="Z33" s="49"/>
      <c r="AA33" s="49"/>
      <c r="AB33" s="49"/>
      <c r="AC33" s="43"/>
      <c r="AD33" s="43"/>
    </row>
    <row r="34" spans="1:30" s="40" customFormat="1" ht="21.75" customHeight="1">
      <c r="A34" s="45"/>
      <c r="B34" s="50" t="s">
        <v>135</v>
      </c>
      <c r="C34" s="50"/>
      <c r="D34" s="50"/>
      <c r="E34" s="50"/>
      <c r="F34" s="50"/>
      <c r="G34" s="50"/>
      <c r="H34" s="410" t="s">
        <v>133</v>
      </c>
      <c r="I34" s="410"/>
      <c r="J34" s="410"/>
      <c r="K34" s="410"/>
      <c r="L34" s="410"/>
      <c r="M34" s="410"/>
      <c r="N34" s="410"/>
      <c r="O34" s="410"/>
      <c r="P34" s="410"/>
      <c r="Q34" s="50" t="s">
        <v>136</v>
      </c>
      <c r="R34" s="50"/>
      <c r="S34" s="50"/>
      <c r="T34" s="51"/>
      <c r="U34" s="51"/>
      <c r="V34" s="51"/>
      <c r="W34" s="51"/>
      <c r="X34" s="51"/>
      <c r="Y34" s="51"/>
      <c r="Z34" s="51"/>
      <c r="AA34" s="51"/>
      <c r="AB34" s="51"/>
      <c r="AC34" s="45"/>
      <c r="AD34" s="45"/>
    </row>
    <row r="35" spans="1:30" s="39" customFormat="1" ht="21.75" customHeight="1">
      <c r="A35" s="46"/>
      <c r="B35" s="50" t="s">
        <v>142</v>
      </c>
      <c r="C35" s="50"/>
      <c r="D35" s="50"/>
      <c r="E35" s="50"/>
      <c r="F35" s="50"/>
      <c r="G35" s="50"/>
      <c r="H35" s="50"/>
      <c r="I35" s="50"/>
      <c r="J35" s="50"/>
      <c r="K35" s="50"/>
      <c r="L35" s="50"/>
      <c r="M35" s="50"/>
      <c r="N35" s="50"/>
      <c r="O35" s="50"/>
      <c r="P35" s="50"/>
      <c r="Q35" s="50"/>
      <c r="R35" s="50"/>
      <c r="S35" s="50"/>
      <c r="T35" s="50"/>
      <c r="U35" s="50"/>
      <c r="V35" s="50"/>
      <c r="W35" s="50"/>
      <c r="X35" s="50"/>
      <c r="Y35" s="50"/>
      <c r="Z35" s="50"/>
      <c r="AA35" s="50"/>
      <c r="AB35" s="50"/>
      <c r="AC35" s="46"/>
      <c r="AD35" s="46"/>
    </row>
    <row r="36" spans="1:30" s="39" customFormat="1" ht="21.75" customHeight="1">
      <c r="A36" s="46"/>
      <c r="B36" s="50" t="s">
        <v>362</v>
      </c>
      <c r="C36" s="50"/>
      <c r="D36" s="50"/>
      <c r="E36" s="50"/>
      <c r="F36" s="50"/>
      <c r="G36" s="50"/>
      <c r="H36" s="50"/>
      <c r="I36" s="50"/>
      <c r="J36" s="50"/>
      <c r="K36" s="50"/>
      <c r="L36" s="50"/>
      <c r="M36" s="50"/>
      <c r="N36" s="50"/>
      <c r="O36" s="50"/>
      <c r="P36" s="50"/>
      <c r="Q36" s="50"/>
      <c r="R36" s="50"/>
      <c r="S36" s="50"/>
      <c r="T36" s="50"/>
      <c r="U36" s="50"/>
      <c r="V36" s="50"/>
      <c r="W36" s="50"/>
      <c r="X36" s="50"/>
      <c r="Y36" s="50"/>
      <c r="Z36" s="50"/>
      <c r="AA36" s="50"/>
      <c r="AB36" s="50"/>
      <c r="AC36" s="46"/>
      <c r="AD36" s="46"/>
    </row>
    <row r="37" spans="1:30" s="40" customFormat="1" ht="21.75" customHeight="1">
      <c r="A37" s="45"/>
      <c r="B37" s="50" t="s">
        <v>363</v>
      </c>
      <c r="C37" s="51"/>
      <c r="D37" s="51"/>
      <c r="E37" s="51"/>
      <c r="F37" s="51"/>
      <c r="G37" s="51"/>
      <c r="H37" s="51"/>
      <c r="I37" s="51"/>
      <c r="J37" s="51"/>
      <c r="K37" s="51"/>
      <c r="L37" s="51"/>
      <c r="M37" s="51"/>
      <c r="N37" s="51"/>
      <c r="O37" s="51"/>
      <c r="P37" s="51"/>
      <c r="Q37" s="51"/>
      <c r="R37" s="51"/>
      <c r="S37" s="51"/>
      <c r="T37" s="51"/>
      <c r="U37" s="51"/>
      <c r="V37" s="51"/>
      <c r="W37" s="51"/>
      <c r="X37" s="51"/>
      <c r="Y37" s="51"/>
      <c r="Z37" s="51"/>
      <c r="AA37" s="51"/>
      <c r="AB37" s="51"/>
      <c r="AC37" s="45"/>
      <c r="AD37" s="45"/>
    </row>
    <row r="38" spans="1:30" s="40" customFormat="1" ht="21.75" customHeight="1">
      <c r="A38" s="45"/>
      <c r="B38" s="50" t="s">
        <v>365</v>
      </c>
      <c r="C38" s="51"/>
      <c r="D38" s="51"/>
      <c r="E38" s="51"/>
      <c r="F38" s="51"/>
      <c r="G38" s="51"/>
      <c r="H38" s="51"/>
      <c r="I38" s="51"/>
      <c r="J38" s="51"/>
      <c r="K38" s="51"/>
      <c r="L38" s="51"/>
      <c r="M38" s="51"/>
      <c r="N38" s="51"/>
      <c r="O38" s="51"/>
      <c r="P38" s="51"/>
      <c r="Q38" s="51"/>
      <c r="R38" s="51"/>
      <c r="S38" s="51"/>
      <c r="T38" s="51"/>
      <c r="U38" s="51"/>
      <c r="V38" s="51"/>
      <c r="W38" s="51"/>
      <c r="X38" s="51"/>
      <c r="Y38" s="51"/>
      <c r="Z38" s="51"/>
      <c r="AA38" s="51"/>
      <c r="AB38" s="51"/>
      <c r="AC38" s="45"/>
      <c r="AD38" s="45"/>
    </row>
    <row r="39" spans="1:30" s="40" customFormat="1" ht="21.75" customHeight="1">
      <c r="A39" s="45"/>
      <c r="B39" s="50" t="s">
        <v>364</v>
      </c>
      <c r="C39" s="51"/>
      <c r="D39" s="51"/>
      <c r="E39" s="51"/>
      <c r="F39" s="51"/>
      <c r="G39" s="51"/>
      <c r="H39" s="51"/>
      <c r="I39" s="51"/>
      <c r="J39" s="51"/>
      <c r="K39" s="51"/>
      <c r="L39" s="51"/>
      <c r="M39" s="51"/>
      <c r="N39" s="51"/>
      <c r="O39" s="51"/>
      <c r="P39" s="51"/>
      <c r="Q39" s="51"/>
      <c r="R39" s="51"/>
      <c r="S39" s="51"/>
      <c r="T39" s="51"/>
      <c r="U39" s="51"/>
      <c r="V39" s="51"/>
      <c r="W39" s="51"/>
      <c r="X39" s="51"/>
      <c r="Y39" s="51"/>
      <c r="Z39" s="51"/>
      <c r="AA39" s="51"/>
      <c r="AB39" s="51"/>
      <c r="AC39" s="45"/>
      <c r="AD39" s="45"/>
    </row>
    <row r="40" spans="1:30" ht="21.75" customHeight="1">
      <c r="A40" s="47"/>
      <c r="B40" s="53" t="s">
        <v>366</v>
      </c>
      <c r="C40" s="52"/>
      <c r="D40" s="52"/>
      <c r="E40" s="52"/>
      <c r="F40" s="52"/>
      <c r="G40" s="52"/>
      <c r="H40" s="52"/>
      <c r="I40" s="52"/>
      <c r="J40" s="52"/>
      <c r="K40" s="52"/>
      <c r="L40" s="52"/>
      <c r="M40" s="52"/>
      <c r="N40" s="52"/>
      <c r="O40" s="52"/>
      <c r="P40" s="52"/>
      <c r="Q40" s="52"/>
      <c r="R40" s="52"/>
      <c r="S40" s="52"/>
      <c r="T40" s="52"/>
      <c r="U40" s="52"/>
      <c r="V40" s="52"/>
      <c r="W40" s="52"/>
      <c r="X40" s="52"/>
      <c r="Y40" s="52"/>
      <c r="Z40" s="52"/>
      <c r="AA40" s="52"/>
      <c r="AB40" s="52"/>
      <c r="AC40" s="47"/>
      <c r="AD40" s="47"/>
    </row>
    <row r="41" spans="1:30" ht="21.75" customHeight="1">
      <c r="A41" s="47"/>
      <c r="B41" s="53" t="s">
        <v>368</v>
      </c>
      <c r="C41" s="52"/>
      <c r="D41" s="52"/>
      <c r="E41" s="52"/>
      <c r="F41" s="52"/>
      <c r="G41" s="52"/>
      <c r="H41" s="52"/>
      <c r="I41" s="52"/>
      <c r="J41" s="52"/>
      <c r="K41" s="52"/>
      <c r="L41" s="52"/>
      <c r="M41" s="52"/>
      <c r="N41" s="52"/>
      <c r="O41" s="52"/>
      <c r="P41" s="52"/>
      <c r="Q41" s="52"/>
      <c r="R41" s="52"/>
      <c r="S41" s="52"/>
      <c r="T41" s="52"/>
      <c r="U41" s="52"/>
      <c r="V41" s="52"/>
      <c r="W41" s="52"/>
      <c r="X41" s="52"/>
      <c r="Y41" s="52"/>
      <c r="Z41" s="52"/>
      <c r="AA41" s="52"/>
      <c r="AB41" s="52"/>
      <c r="AC41" s="47"/>
      <c r="AD41" s="47"/>
    </row>
    <row r="42" spans="1:30" ht="21.75" customHeight="1">
      <c r="A42" s="47"/>
      <c r="B42" s="53" t="s">
        <v>149</v>
      </c>
      <c r="C42" s="52"/>
      <c r="D42" s="52"/>
      <c r="E42" s="52"/>
      <c r="F42" s="52"/>
      <c r="G42" s="52"/>
      <c r="H42" s="52"/>
      <c r="I42" s="52"/>
      <c r="J42" s="52"/>
      <c r="K42" s="52"/>
      <c r="L42" s="52"/>
      <c r="M42" s="52"/>
      <c r="N42" s="52"/>
      <c r="O42" s="52"/>
      <c r="P42" s="52"/>
      <c r="Q42" s="52"/>
      <c r="R42" s="52"/>
      <c r="S42" s="52"/>
      <c r="T42" s="52"/>
      <c r="U42" s="52"/>
      <c r="V42" s="52"/>
      <c r="W42" s="52"/>
      <c r="X42" s="52"/>
      <c r="Y42" s="52"/>
      <c r="Z42" s="52"/>
      <c r="AA42" s="52"/>
      <c r="AB42" s="52"/>
      <c r="AC42" s="47"/>
      <c r="AD42" s="47"/>
    </row>
    <row r="43" spans="1:30" ht="21.75" customHeight="1">
      <c r="A43" s="47"/>
      <c r="B43" s="53" t="s">
        <v>155</v>
      </c>
      <c r="C43" s="52"/>
      <c r="D43" s="52"/>
      <c r="E43" s="52"/>
      <c r="F43" s="52"/>
      <c r="G43" s="52"/>
      <c r="H43" s="52"/>
      <c r="I43" s="52"/>
      <c r="J43" s="52"/>
      <c r="K43" s="52"/>
      <c r="L43" s="52"/>
      <c r="M43" s="52"/>
      <c r="N43" s="52"/>
      <c r="O43" s="52"/>
      <c r="P43" s="52"/>
      <c r="Q43" s="52"/>
      <c r="R43" s="52"/>
      <c r="S43" s="52"/>
      <c r="T43" s="52"/>
      <c r="U43" s="52"/>
      <c r="V43" s="52"/>
      <c r="W43" s="52"/>
      <c r="X43" s="52"/>
      <c r="Y43" s="52"/>
      <c r="Z43" s="52"/>
      <c r="AA43" s="52"/>
      <c r="AB43" s="52"/>
      <c r="AC43" s="47"/>
      <c r="AD43" s="47"/>
    </row>
    <row r="44" spans="1:30" ht="21.75" customHeight="1">
      <c r="A44" s="47"/>
      <c r="B44" s="53" t="s">
        <v>154</v>
      </c>
      <c r="C44" s="52"/>
      <c r="D44" s="52"/>
      <c r="E44" s="52"/>
      <c r="F44" s="52"/>
      <c r="G44" s="52"/>
      <c r="H44" s="52"/>
      <c r="I44" s="52"/>
      <c r="J44" s="52"/>
      <c r="K44" s="52"/>
      <c r="L44" s="52"/>
      <c r="M44" s="52"/>
      <c r="N44" s="52"/>
      <c r="O44" s="52"/>
      <c r="P44" s="52"/>
      <c r="Q44" s="52"/>
      <c r="R44" s="52"/>
      <c r="S44" s="52"/>
      <c r="T44" s="52"/>
      <c r="U44" s="52"/>
      <c r="V44" s="52"/>
      <c r="W44" s="52"/>
      <c r="X44" s="52"/>
      <c r="Y44" s="52"/>
      <c r="Z44" s="52"/>
      <c r="AA44" s="52"/>
      <c r="AB44" s="52"/>
      <c r="AC44" s="47"/>
      <c r="AD44" s="47"/>
    </row>
    <row r="45" spans="1:30" ht="21.75" customHeight="1">
      <c r="A45" s="47"/>
      <c r="B45" s="266" t="s">
        <v>664</v>
      </c>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47"/>
      <c r="AD45" s="47"/>
    </row>
    <row r="46" spans="1:30" ht="21.75" customHeight="1">
      <c r="A46" s="47"/>
      <c r="B46" s="266" t="s">
        <v>665</v>
      </c>
      <c r="C46" s="52"/>
      <c r="D46" s="52"/>
      <c r="E46" s="52"/>
      <c r="F46" s="52"/>
      <c r="G46" s="52"/>
      <c r="H46" s="52"/>
      <c r="I46" s="52"/>
      <c r="J46" s="52"/>
      <c r="K46" s="52"/>
      <c r="L46" s="52"/>
      <c r="M46" s="52"/>
      <c r="N46" s="52"/>
      <c r="O46" s="52"/>
      <c r="P46" s="52"/>
      <c r="Q46" s="52"/>
      <c r="R46" s="52"/>
      <c r="S46" s="52"/>
      <c r="T46" s="52"/>
      <c r="U46" s="52"/>
      <c r="V46" s="52"/>
      <c r="W46" s="52"/>
      <c r="X46" s="52"/>
      <c r="Y46" s="52"/>
      <c r="Z46" s="52"/>
      <c r="AA46" s="52"/>
      <c r="AB46" s="52"/>
      <c r="AC46" s="47"/>
      <c r="AD46" s="47"/>
    </row>
    <row r="47" spans="1:30" ht="21.75" customHeight="1">
      <c r="A47" s="47"/>
      <c r="B47" s="266" t="s">
        <v>417</v>
      </c>
      <c r="C47" s="52"/>
      <c r="D47" s="52"/>
      <c r="E47" s="52"/>
      <c r="F47" s="52"/>
      <c r="G47" s="52"/>
      <c r="H47" s="52"/>
      <c r="I47" s="52"/>
      <c r="J47" s="52"/>
      <c r="K47" s="52"/>
      <c r="L47" s="52"/>
      <c r="M47" s="52"/>
      <c r="N47" s="52"/>
      <c r="O47" s="52"/>
      <c r="P47" s="52"/>
      <c r="Q47" s="52"/>
      <c r="R47" s="52"/>
      <c r="S47" s="52"/>
      <c r="T47" s="52"/>
      <c r="U47" s="52"/>
      <c r="V47" s="52"/>
      <c r="W47" s="52"/>
      <c r="X47" s="52"/>
      <c r="Y47" s="52"/>
      <c r="Z47" s="52"/>
      <c r="AA47" s="52"/>
      <c r="AB47" s="52"/>
      <c r="AC47" s="47"/>
      <c r="AD47" s="47"/>
    </row>
    <row r="48" spans="1:30" ht="21.75" customHeight="1">
      <c r="A48" s="47"/>
      <c r="B48" s="52"/>
      <c r="C48" s="52"/>
      <c r="D48" s="52"/>
      <c r="E48" s="52"/>
      <c r="F48" s="52"/>
      <c r="G48" s="52"/>
      <c r="H48" s="52"/>
      <c r="I48" s="52"/>
      <c r="J48" s="52"/>
      <c r="K48" s="52"/>
      <c r="L48" s="52"/>
      <c r="M48" s="52"/>
      <c r="N48" s="52"/>
      <c r="O48" s="52"/>
      <c r="P48" s="52"/>
      <c r="Q48" s="52"/>
      <c r="R48" s="52"/>
      <c r="S48" s="52"/>
      <c r="T48" s="52"/>
      <c r="U48" s="52"/>
      <c r="V48" s="52"/>
      <c r="W48" s="52"/>
      <c r="X48" s="52"/>
      <c r="Y48" s="52"/>
      <c r="Z48" s="52"/>
      <c r="AA48" s="52"/>
      <c r="AB48" s="52"/>
      <c r="AC48" s="47"/>
      <c r="AD48" s="47"/>
    </row>
    <row r="49" spans="1:30" ht="21.75" customHeight="1">
      <c r="A49" s="47"/>
      <c r="B49" s="52"/>
      <c r="C49" s="52"/>
      <c r="D49" s="52"/>
      <c r="E49" s="52"/>
      <c r="F49" s="52"/>
      <c r="G49" s="52"/>
      <c r="H49" s="52"/>
      <c r="I49" s="52"/>
      <c r="J49" s="52"/>
      <c r="K49" s="52"/>
      <c r="L49" s="52"/>
      <c r="M49" s="52"/>
      <c r="N49" s="411" t="s">
        <v>144</v>
      </c>
      <c r="O49" s="411"/>
      <c r="P49" s="411"/>
      <c r="Q49" s="411"/>
      <c r="R49" s="411"/>
      <c r="S49" s="52"/>
      <c r="T49" s="52"/>
      <c r="U49" s="52"/>
      <c r="V49" s="52"/>
      <c r="W49" s="52"/>
      <c r="X49" s="52"/>
      <c r="Y49" s="52"/>
      <c r="Z49" s="52"/>
      <c r="AA49" s="52"/>
      <c r="AB49" s="52"/>
      <c r="AC49" s="47"/>
      <c r="AD49" s="47"/>
    </row>
    <row r="50" spans="1:30" ht="21.75" customHeight="1">
      <c r="A50" s="47"/>
      <c r="B50" s="52"/>
      <c r="C50" s="52"/>
      <c r="D50" s="52"/>
      <c r="E50" s="52"/>
      <c r="F50" s="52"/>
      <c r="G50" s="52"/>
      <c r="H50" s="52"/>
      <c r="I50" s="52"/>
      <c r="J50" s="52"/>
      <c r="K50" s="52"/>
      <c r="L50" s="52"/>
      <c r="M50" s="52"/>
      <c r="N50" s="412" t="s">
        <v>77</v>
      </c>
      <c r="O50" s="412"/>
      <c r="P50" s="412"/>
      <c r="Q50" s="412"/>
      <c r="R50" s="412"/>
      <c r="S50" s="52"/>
      <c r="T50" s="52"/>
      <c r="U50" s="52"/>
      <c r="V50" s="52"/>
      <c r="W50" s="52"/>
      <c r="X50" s="52"/>
      <c r="Y50" s="52"/>
      <c r="Z50" s="52"/>
      <c r="AA50" s="52"/>
      <c r="AB50" s="52"/>
      <c r="AC50" s="47"/>
      <c r="AD50" s="47"/>
    </row>
    <row r="51" spans="1:30" ht="21.75" customHeight="1">
      <c r="A51" s="47"/>
      <c r="B51" s="52"/>
      <c r="C51" s="52"/>
      <c r="D51" s="52"/>
      <c r="E51" s="52"/>
      <c r="F51" s="52"/>
      <c r="G51" s="52"/>
      <c r="H51" s="52"/>
      <c r="I51" s="52"/>
      <c r="J51" s="52"/>
      <c r="K51" s="52"/>
      <c r="L51" s="52"/>
      <c r="M51" s="52"/>
      <c r="N51" s="413" t="s">
        <v>78</v>
      </c>
      <c r="O51" s="413"/>
      <c r="P51" s="413"/>
      <c r="Q51" s="413"/>
      <c r="R51" s="413"/>
      <c r="S51" s="52"/>
      <c r="T51" s="52"/>
      <c r="U51" s="52"/>
      <c r="V51" s="52"/>
      <c r="W51" s="52"/>
      <c r="X51" s="52"/>
      <c r="Y51" s="52"/>
      <c r="Z51" s="52"/>
      <c r="AA51" s="52"/>
      <c r="AB51" s="52"/>
      <c r="AC51" s="47"/>
      <c r="AD51" s="47"/>
    </row>
    <row r="52" spans="1:30" ht="21.75" customHeight="1">
      <c r="A52" s="47"/>
      <c r="B52" s="52"/>
      <c r="C52" s="52"/>
      <c r="D52" s="52"/>
      <c r="E52" s="52"/>
      <c r="F52" s="52"/>
      <c r="G52" s="52"/>
      <c r="H52" s="52"/>
      <c r="I52" s="52"/>
      <c r="J52" s="52"/>
      <c r="K52" s="52"/>
      <c r="L52" s="52"/>
      <c r="M52" s="52"/>
      <c r="N52" s="52"/>
      <c r="O52" s="52"/>
      <c r="P52" s="52"/>
      <c r="Q52" s="52"/>
      <c r="R52" s="52"/>
      <c r="S52" s="52"/>
      <c r="T52" s="52"/>
      <c r="U52" s="52"/>
      <c r="V52" s="52"/>
      <c r="W52" s="52"/>
      <c r="X52" s="52"/>
      <c r="Y52" s="52"/>
      <c r="Z52" s="52"/>
      <c r="AA52" s="52"/>
      <c r="AB52" s="52"/>
      <c r="AC52" s="47"/>
      <c r="AD52" s="47"/>
    </row>
    <row r="53" spans="1:30" ht="21.75" customHeight="1">
      <c r="A53" s="47"/>
      <c r="B53" s="52"/>
      <c r="C53" s="52"/>
      <c r="D53" s="52"/>
      <c r="E53" s="52"/>
      <c r="F53" s="52"/>
      <c r="G53" s="52"/>
      <c r="H53" s="52"/>
      <c r="I53" s="52"/>
      <c r="J53" s="52"/>
      <c r="K53" s="52"/>
      <c r="L53" s="52"/>
      <c r="M53" s="52"/>
      <c r="N53" s="52"/>
      <c r="O53" s="52"/>
      <c r="P53" s="52"/>
      <c r="Q53" s="52"/>
      <c r="R53" s="52"/>
      <c r="S53" s="52"/>
      <c r="T53" s="52"/>
      <c r="U53" s="52"/>
      <c r="V53" s="52"/>
      <c r="W53" s="52"/>
      <c r="X53" s="52"/>
      <c r="Y53" s="52"/>
      <c r="Z53" s="52"/>
      <c r="AA53" s="52"/>
      <c r="AB53" s="52"/>
      <c r="AC53" s="47"/>
      <c r="AD53" s="47"/>
    </row>
    <row r="54" spans="1:30" ht="21.75" customHeight="1">
      <c r="A54" s="47"/>
      <c r="B54" s="52"/>
      <c r="C54" s="52"/>
      <c r="D54" s="52"/>
      <c r="E54" s="52"/>
      <c r="F54" s="52"/>
      <c r="G54" s="52"/>
      <c r="H54" s="52"/>
      <c r="I54" s="52"/>
      <c r="J54" s="52"/>
      <c r="K54" s="52"/>
      <c r="L54" s="52"/>
      <c r="M54" s="52"/>
      <c r="N54" s="52"/>
      <c r="O54" s="52"/>
      <c r="P54" s="52"/>
      <c r="Q54" s="52"/>
      <c r="R54" s="52"/>
      <c r="S54" s="52"/>
      <c r="T54" s="52"/>
      <c r="U54" s="52"/>
      <c r="V54" s="52"/>
      <c r="W54" s="52"/>
      <c r="X54" s="52"/>
      <c r="Y54" s="52"/>
      <c r="Z54" s="52"/>
      <c r="AA54" s="52"/>
      <c r="AB54" s="52"/>
      <c r="AC54" s="47"/>
      <c r="AD54" s="47"/>
    </row>
    <row r="55" spans="1:30" ht="21.75" customHeight="1">
      <c r="A55" s="47"/>
      <c r="B55" s="52"/>
      <c r="C55" s="52"/>
      <c r="D55" s="52"/>
      <c r="E55" s="52"/>
      <c r="F55" s="52"/>
      <c r="G55" s="52"/>
      <c r="H55" s="52"/>
      <c r="I55" s="52"/>
      <c r="J55" s="52"/>
      <c r="K55" s="52"/>
      <c r="L55" s="52"/>
      <c r="M55" s="52"/>
      <c r="N55" s="52"/>
      <c r="O55" s="52"/>
      <c r="P55" s="52"/>
      <c r="Q55" s="52"/>
      <c r="R55" s="52"/>
      <c r="S55" s="52"/>
      <c r="T55" s="52"/>
      <c r="U55" s="52"/>
      <c r="V55" s="52"/>
      <c r="W55" s="52"/>
      <c r="X55" s="52"/>
      <c r="Y55" s="52"/>
      <c r="Z55" s="52"/>
      <c r="AA55" s="52"/>
      <c r="AB55" s="52"/>
      <c r="AC55" s="47"/>
      <c r="AD55" s="47"/>
    </row>
    <row r="56" spans="1:30" ht="21.75" customHeight="1">
      <c r="A56" s="47"/>
      <c r="B56" s="414" t="s">
        <v>139</v>
      </c>
      <c r="C56" s="414"/>
      <c r="D56" s="414"/>
      <c r="E56" s="414"/>
      <c r="F56" s="414"/>
      <c r="G56" s="407" t="s">
        <v>146</v>
      </c>
      <c r="H56" s="407"/>
      <c r="I56" s="407"/>
      <c r="J56" s="407"/>
      <c r="K56" s="52"/>
      <c r="L56" s="52"/>
      <c r="M56" s="52"/>
      <c r="N56" s="52"/>
      <c r="O56" s="52"/>
      <c r="P56" s="52"/>
      <c r="Q56" s="52"/>
      <c r="R56" s="52"/>
      <c r="S56" s="52"/>
      <c r="T56" s="410" t="s">
        <v>147</v>
      </c>
      <c r="U56" s="410"/>
      <c r="V56" s="410"/>
      <c r="W56" s="410"/>
      <c r="X56" s="410"/>
      <c r="Y56" s="410"/>
      <c r="Z56" s="410"/>
      <c r="AA56" s="52"/>
      <c r="AB56" s="52"/>
      <c r="AC56" s="47"/>
      <c r="AD56" s="47"/>
    </row>
    <row r="57" spans="1:30">
      <c r="A57" s="47"/>
      <c r="B57" s="47"/>
      <c r="C57" s="47"/>
      <c r="D57" s="47"/>
      <c r="E57" s="47"/>
      <c r="F57" s="47"/>
      <c r="G57" s="47"/>
      <c r="H57" s="47"/>
      <c r="I57" s="47"/>
      <c r="J57" s="47"/>
      <c r="K57" s="47"/>
      <c r="L57" s="47"/>
      <c r="M57" s="47"/>
      <c r="N57" s="47"/>
      <c r="O57" s="47"/>
      <c r="P57" s="47"/>
      <c r="Q57" s="47"/>
      <c r="R57" s="47"/>
      <c r="S57" s="47"/>
      <c r="T57" s="47"/>
      <c r="U57" s="47"/>
      <c r="V57" s="47"/>
      <c r="W57" s="47"/>
      <c r="X57" s="47"/>
      <c r="Y57" s="47"/>
      <c r="Z57" s="47"/>
      <c r="AA57" s="47"/>
      <c r="AB57" s="47"/>
      <c r="AC57" s="47"/>
      <c r="AD57" s="47"/>
    </row>
    <row r="58" spans="1:30" ht="23.25">
      <c r="A58" s="47"/>
      <c r="B58" s="47"/>
      <c r="C58" s="408" t="s">
        <v>18</v>
      </c>
      <c r="D58" s="408"/>
      <c r="E58" s="47"/>
      <c r="F58" s="47"/>
      <c r="G58" s="47"/>
      <c r="H58" s="47"/>
      <c r="I58" s="47"/>
      <c r="J58" s="47"/>
      <c r="K58" s="47"/>
      <c r="L58" s="47"/>
      <c r="M58" s="47"/>
      <c r="N58" s="47"/>
      <c r="O58" s="47"/>
      <c r="P58" s="47"/>
      <c r="Q58" s="47"/>
      <c r="R58" s="47"/>
      <c r="S58" s="47"/>
      <c r="T58" s="47"/>
      <c r="U58" s="47"/>
      <c r="V58" s="47"/>
      <c r="W58" s="47"/>
      <c r="X58" s="47"/>
      <c r="Y58" s="47"/>
      <c r="Z58" s="408" t="s">
        <v>19</v>
      </c>
      <c r="AA58" s="408"/>
      <c r="AB58" s="47"/>
      <c r="AC58" s="47"/>
      <c r="AD58" s="47"/>
    </row>
    <row r="59" spans="1:30" ht="18.75">
      <c r="A59" s="47"/>
      <c r="B59" s="47"/>
      <c r="C59" s="47"/>
      <c r="D59" s="47"/>
      <c r="E59" s="47"/>
      <c r="F59" s="47"/>
      <c r="G59" s="47"/>
      <c r="H59" s="47"/>
      <c r="I59" s="47"/>
      <c r="J59" s="47"/>
      <c r="K59" s="47"/>
      <c r="L59" s="47"/>
      <c r="M59" s="387" t="s">
        <v>463</v>
      </c>
      <c r="N59" s="387"/>
      <c r="O59" s="387"/>
      <c r="P59" s="387"/>
      <c r="Q59" s="387"/>
      <c r="R59" s="387"/>
      <c r="S59" s="47"/>
      <c r="T59" s="47"/>
      <c r="U59" s="47"/>
      <c r="V59" s="47"/>
      <c r="W59" s="47"/>
      <c r="X59" s="47"/>
      <c r="Y59" s="47"/>
      <c r="Z59" s="47"/>
      <c r="AA59" s="47"/>
      <c r="AB59" s="47"/>
      <c r="AC59" s="47"/>
      <c r="AD59" s="47"/>
    </row>
    <row r="60" spans="1:30" ht="19.5" thickBot="1">
      <c r="A60" s="47"/>
      <c r="B60" s="220"/>
      <c r="C60" s="47"/>
      <c r="D60" s="47"/>
      <c r="E60" s="47"/>
      <c r="F60" s="47"/>
      <c r="G60" s="47"/>
      <c r="H60" s="47"/>
      <c r="I60" s="47"/>
      <c r="J60" s="47"/>
      <c r="K60" s="47"/>
      <c r="L60" s="47"/>
      <c r="M60" s="47"/>
      <c r="N60" s="47"/>
      <c r="O60" s="47"/>
      <c r="P60" s="47"/>
      <c r="Q60" s="47"/>
      <c r="R60" s="47"/>
      <c r="S60" s="47"/>
      <c r="T60" s="47"/>
      <c r="U60" s="47"/>
      <c r="V60" s="47"/>
      <c r="W60" s="47"/>
      <c r="X60" s="47"/>
      <c r="Y60" s="47"/>
      <c r="Z60" s="47"/>
      <c r="AA60" s="47"/>
      <c r="AB60" s="47"/>
      <c r="AC60" s="47"/>
      <c r="AD60" s="47"/>
    </row>
    <row r="61" spans="1:30" ht="18.75" customHeight="1">
      <c r="A61" s="47"/>
      <c r="B61" s="400" t="s">
        <v>267</v>
      </c>
      <c r="C61" s="401"/>
      <c r="D61" s="401"/>
      <c r="E61" s="215" t="s">
        <v>488</v>
      </c>
      <c r="F61" s="389" t="s">
        <v>264</v>
      </c>
      <c r="G61" s="389"/>
      <c r="H61" s="389"/>
      <c r="I61" s="389"/>
      <c r="J61" s="389"/>
      <c r="K61" s="389"/>
      <c r="L61" s="389"/>
      <c r="M61" s="391" t="s">
        <v>263</v>
      </c>
      <c r="N61" s="392"/>
      <c r="O61" s="392"/>
      <c r="P61" s="392"/>
      <c r="Q61" s="393"/>
      <c r="R61" s="217" t="s">
        <v>275</v>
      </c>
      <c r="S61" s="217"/>
      <c r="T61" s="54"/>
      <c r="U61" s="54"/>
      <c r="V61" s="54"/>
      <c r="W61" s="54"/>
      <c r="X61" s="54"/>
      <c r="Y61" s="54"/>
      <c r="Z61" s="54"/>
      <c r="AA61" s="54"/>
      <c r="AB61" s="54"/>
      <c r="AC61" s="54"/>
      <c r="AD61" s="47"/>
    </row>
    <row r="62" spans="1:30" ht="19.5" customHeight="1" thickBot="1">
      <c r="A62" s="47"/>
      <c r="B62" s="402" t="s">
        <v>268</v>
      </c>
      <c r="C62" s="403"/>
      <c r="D62" s="403"/>
      <c r="E62" s="216" t="s">
        <v>489</v>
      </c>
      <c r="F62" s="390"/>
      <c r="G62" s="390"/>
      <c r="H62" s="390"/>
      <c r="I62" s="390"/>
      <c r="J62" s="390"/>
      <c r="K62" s="390"/>
      <c r="L62" s="390"/>
      <c r="M62" s="394"/>
      <c r="N62" s="395"/>
      <c r="O62" s="395"/>
      <c r="P62" s="395"/>
      <c r="Q62" s="396"/>
      <c r="R62" s="217" t="s">
        <v>274</v>
      </c>
      <c r="S62" s="217"/>
      <c r="T62" s="54"/>
      <c r="U62" s="54"/>
      <c r="V62" s="54"/>
      <c r="W62" s="54"/>
      <c r="X62" s="54"/>
      <c r="Y62" s="54"/>
      <c r="Z62" s="54"/>
      <c r="AA62" s="54"/>
      <c r="AB62" s="54"/>
      <c r="AC62" s="54"/>
      <c r="AD62" s="47"/>
    </row>
    <row r="63" spans="1:30" ht="19.5" customHeight="1" thickBot="1">
      <c r="A63" s="47"/>
      <c r="B63" s="404"/>
      <c r="C63" s="405"/>
      <c r="D63" s="405"/>
      <c r="E63" s="405"/>
      <c r="F63" s="406"/>
      <c r="G63" s="406"/>
      <c r="H63" s="406"/>
      <c r="I63" s="406"/>
      <c r="J63" s="406"/>
      <c r="K63" s="406"/>
      <c r="L63" s="406"/>
      <c r="M63" s="394"/>
      <c r="N63" s="395"/>
      <c r="O63" s="395"/>
      <c r="P63" s="395"/>
      <c r="Q63" s="396"/>
      <c r="R63" s="276"/>
      <c r="S63" s="54"/>
      <c r="T63" s="54"/>
      <c r="U63" s="54"/>
      <c r="V63" s="54"/>
      <c r="W63" s="54"/>
      <c r="X63" s="54"/>
      <c r="Y63" s="54"/>
      <c r="Z63" s="54"/>
      <c r="AA63" s="54"/>
      <c r="AB63" s="54"/>
      <c r="AC63" s="54"/>
      <c r="AD63" s="47"/>
    </row>
    <row r="64" spans="1:30" ht="18.75" customHeight="1">
      <c r="A64" s="47"/>
      <c r="B64" s="400" t="s">
        <v>266</v>
      </c>
      <c r="C64" s="401"/>
      <c r="D64" s="401"/>
      <c r="E64" s="215" t="s">
        <v>490</v>
      </c>
      <c r="F64" s="389" t="s">
        <v>265</v>
      </c>
      <c r="G64" s="389"/>
      <c r="H64" s="389"/>
      <c r="I64" s="389"/>
      <c r="J64" s="389"/>
      <c r="K64" s="389"/>
      <c r="L64" s="389"/>
      <c r="M64" s="394"/>
      <c r="N64" s="395"/>
      <c r="O64" s="395"/>
      <c r="P64" s="395"/>
      <c r="Q64" s="396"/>
      <c r="R64" s="276"/>
      <c r="S64" s="54"/>
      <c r="T64" s="222" t="s">
        <v>272</v>
      </c>
      <c r="U64" s="54"/>
      <c r="V64" s="54"/>
      <c r="W64" s="54"/>
      <c r="X64" s="54"/>
      <c r="Y64" s="54"/>
      <c r="Z64" s="54"/>
      <c r="AA64" s="54"/>
      <c r="AB64" s="54"/>
      <c r="AC64" s="54"/>
      <c r="AD64" s="47"/>
    </row>
    <row r="65" spans="1:30" ht="19.5" customHeight="1" thickBot="1">
      <c r="A65" s="47"/>
      <c r="B65" s="402" t="s">
        <v>269</v>
      </c>
      <c r="C65" s="403"/>
      <c r="D65" s="403"/>
      <c r="E65" s="216" t="s">
        <v>491</v>
      </c>
      <c r="F65" s="390"/>
      <c r="G65" s="390"/>
      <c r="H65" s="390"/>
      <c r="I65" s="390"/>
      <c r="J65" s="390"/>
      <c r="K65" s="390"/>
      <c r="L65" s="390"/>
      <c r="M65" s="397"/>
      <c r="N65" s="398"/>
      <c r="O65" s="398"/>
      <c r="P65" s="398"/>
      <c r="Q65" s="399"/>
      <c r="R65" s="276"/>
      <c r="S65" s="54"/>
      <c r="T65" s="222" t="s">
        <v>273</v>
      </c>
      <c r="U65" s="54"/>
      <c r="V65" s="54"/>
      <c r="W65" s="54"/>
      <c r="X65" s="54"/>
      <c r="Y65" s="54"/>
      <c r="Z65" s="54"/>
      <c r="AA65" s="54"/>
      <c r="AB65" s="54"/>
      <c r="AC65" s="54"/>
      <c r="AD65" s="47"/>
    </row>
    <row r="66" spans="1:30" ht="18.75">
      <c r="A66" s="47"/>
      <c r="B66" s="218"/>
      <c r="C66" s="54"/>
      <c r="D66" s="54"/>
      <c r="E66" s="54"/>
      <c r="F66" s="54"/>
      <c r="G66" s="54"/>
      <c r="H66" s="54"/>
      <c r="I66" s="54"/>
      <c r="J66" s="54"/>
      <c r="K66" s="54"/>
      <c r="L66" s="54"/>
      <c r="M66" s="54"/>
      <c r="N66" s="54"/>
      <c r="O66" s="54"/>
      <c r="P66" s="54"/>
      <c r="Q66" s="54"/>
      <c r="R66" s="54"/>
      <c r="S66" s="54"/>
      <c r="T66" s="54"/>
      <c r="U66" s="54"/>
      <c r="V66" s="54"/>
      <c r="W66" s="54"/>
      <c r="X66" s="54"/>
      <c r="Y66" s="54"/>
      <c r="Z66" s="54"/>
      <c r="AA66" s="54"/>
      <c r="AB66" s="54"/>
      <c r="AC66" s="54"/>
      <c r="AD66" s="47"/>
    </row>
    <row r="67" spans="1:30" ht="18.75">
      <c r="A67" s="47"/>
      <c r="B67" s="219" t="s">
        <v>260</v>
      </c>
      <c r="C67" s="54"/>
      <c r="D67" s="54"/>
      <c r="E67" s="54"/>
      <c r="F67" s="54"/>
      <c r="G67" s="54"/>
      <c r="H67" s="54"/>
      <c r="I67" s="54"/>
      <c r="J67" s="54"/>
      <c r="K67" s="54"/>
      <c r="L67" s="54"/>
      <c r="M67" s="54"/>
      <c r="N67" s="54"/>
      <c r="O67" s="54"/>
      <c r="P67" s="54"/>
      <c r="Q67" s="54"/>
      <c r="R67" s="54"/>
      <c r="S67" s="54"/>
      <c r="T67" s="54"/>
      <c r="U67" s="54"/>
      <c r="V67" s="54"/>
      <c r="W67" s="54"/>
      <c r="X67" s="54"/>
      <c r="Y67" s="54"/>
      <c r="Z67" s="54"/>
      <c r="AA67" s="54"/>
      <c r="AB67" s="54"/>
      <c r="AC67" s="54"/>
      <c r="AD67" s="47"/>
    </row>
    <row r="68" spans="1:30" ht="18.75">
      <c r="A68" s="47"/>
      <c r="B68" s="219" t="s">
        <v>259</v>
      </c>
      <c r="C68" s="54"/>
      <c r="D68" s="54"/>
      <c r="E68" s="54"/>
      <c r="F68" s="54"/>
      <c r="G68" s="54"/>
      <c r="H68" s="54"/>
      <c r="I68" s="54"/>
      <c r="J68" s="54"/>
      <c r="K68" s="54"/>
      <c r="L68" s="54"/>
      <c r="M68" s="54"/>
      <c r="N68" s="54"/>
      <c r="O68" s="54"/>
      <c r="P68" s="54"/>
      <c r="Q68" s="54"/>
      <c r="R68" s="54"/>
      <c r="S68" s="54"/>
      <c r="T68" s="54"/>
      <c r="U68" s="54"/>
      <c r="V68" s="54"/>
      <c r="W68" s="54"/>
      <c r="X68" s="54"/>
      <c r="Y68" s="54"/>
      <c r="Z68" s="54"/>
      <c r="AA68" s="54"/>
      <c r="AB68" s="54"/>
      <c r="AC68" s="54"/>
      <c r="AD68" s="47"/>
    </row>
    <row r="69" spans="1:30" ht="18.75">
      <c r="A69" s="47"/>
      <c r="B69" s="219" t="s">
        <v>492</v>
      </c>
      <c r="C69" s="54"/>
      <c r="D69" s="54"/>
      <c r="E69" s="54"/>
      <c r="F69" s="54"/>
      <c r="G69" s="54"/>
      <c r="H69" s="54"/>
      <c r="I69" s="54"/>
      <c r="J69" s="54"/>
      <c r="K69" s="54"/>
      <c r="L69" s="54"/>
      <c r="M69" s="54"/>
      <c r="N69" s="54"/>
      <c r="O69" s="54"/>
      <c r="P69" s="54"/>
      <c r="Q69" s="54"/>
      <c r="R69" s="54"/>
      <c r="S69" s="54"/>
      <c r="T69" s="54"/>
      <c r="U69" s="54"/>
      <c r="V69" s="54"/>
      <c r="W69" s="54"/>
      <c r="X69" s="54"/>
      <c r="Y69" s="54"/>
      <c r="Z69" s="54"/>
      <c r="AA69" s="54"/>
      <c r="AB69" s="54"/>
      <c r="AC69" s="54"/>
      <c r="AD69" s="47"/>
    </row>
    <row r="70" spans="1:30" ht="18.75">
      <c r="A70" s="47"/>
      <c r="B70" s="219" t="s">
        <v>276</v>
      </c>
      <c r="C70" s="54"/>
      <c r="D70" s="54"/>
      <c r="E70" s="54"/>
      <c r="F70" s="54"/>
      <c r="G70" s="54"/>
      <c r="H70" s="54"/>
      <c r="I70" s="54"/>
      <c r="J70" s="54"/>
      <c r="K70" s="54"/>
      <c r="L70" s="54"/>
      <c r="M70" s="54"/>
      <c r="N70" s="54"/>
      <c r="O70" s="54"/>
      <c r="P70" s="54"/>
      <c r="Q70" s="54"/>
      <c r="R70" s="54"/>
      <c r="S70" s="54"/>
      <c r="T70" s="54"/>
      <c r="U70" s="54"/>
      <c r="V70" s="54"/>
      <c r="W70" s="54"/>
      <c r="X70" s="54"/>
      <c r="Y70" s="54"/>
      <c r="Z70" s="54"/>
      <c r="AA70" s="54"/>
      <c r="AB70" s="54"/>
      <c r="AC70" s="54"/>
      <c r="AD70" s="47"/>
    </row>
    <row r="71" spans="1:30" ht="18.75">
      <c r="A71" s="47"/>
      <c r="B71" s="54"/>
      <c r="C71" s="54"/>
      <c r="D71" s="54"/>
      <c r="E71" s="54"/>
      <c r="F71" s="54"/>
      <c r="G71" s="54"/>
      <c r="H71" s="54"/>
      <c r="I71" s="54"/>
      <c r="J71" s="54"/>
      <c r="K71" s="54"/>
      <c r="L71" s="54"/>
      <c r="M71" s="54"/>
      <c r="N71" s="54"/>
      <c r="O71" s="54"/>
      <c r="P71" s="54"/>
      <c r="Q71" s="54"/>
      <c r="R71" s="54"/>
      <c r="S71" s="54"/>
      <c r="T71" s="54"/>
      <c r="U71" s="54"/>
      <c r="V71" s="54"/>
      <c r="W71" s="54"/>
      <c r="X71" s="54"/>
      <c r="Y71" s="54"/>
      <c r="Z71" s="54"/>
      <c r="AA71" s="54"/>
      <c r="AB71" s="54"/>
      <c r="AC71" s="54"/>
      <c r="AD71" s="47"/>
    </row>
    <row r="72" spans="1:30" ht="18.75">
      <c r="A72" s="47"/>
      <c r="B72" s="218" t="s">
        <v>262</v>
      </c>
      <c r="C72" s="54"/>
      <c r="D72" s="54"/>
      <c r="E72" s="54"/>
      <c r="F72" s="54"/>
      <c r="G72" s="54"/>
      <c r="H72" s="54"/>
      <c r="I72" s="54"/>
      <c r="J72" s="54"/>
      <c r="K72" s="54"/>
      <c r="L72" s="54"/>
      <c r="M72" s="54"/>
      <c r="N72" s="54"/>
      <c r="O72" s="54"/>
      <c r="P72" s="54"/>
      <c r="Q72" s="54"/>
      <c r="R72" s="54"/>
      <c r="S72" s="54"/>
      <c r="T72" s="54"/>
      <c r="U72" s="54"/>
      <c r="V72" s="54"/>
      <c r="W72" s="54"/>
      <c r="X72" s="54"/>
      <c r="Y72" s="54"/>
      <c r="Z72" s="54"/>
      <c r="AA72" s="54"/>
      <c r="AB72" s="54"/>
      <c r="AC72" s="54"/>
      <c r="AD72" s="47"/>
    </row>
    <row r="73" spans="1:30" ht="18.75">
      <c r="A73" s="47"/>
      <c r="B73" s="218" t="s">
        <v>258</v>
      </c>
      <c r="C73" s="54"/>
      <c r="D73" s="54"/>
      <c r="E73" s="54"/>
      <c r="F73" s="54"/>
      <c r="G73" s="54"/>
      <c r="H73" s="54"/>
      <c r="I73" s="54"/>
      <c r="J73" s="54"/>
      <c r="K73" s="54"/>
      <c r="L73" s="54"/>
      <c r="M73" s="54"/>
      <c r="N73" s="54"/>
      <c r="O73" s="54"/>
      <c r="P73" s="54"/>
      <c r="Q73" s="54"/>
      <c r="R73" s="54"/>
      <c r="S73" s="54"/>
      <c r="T73" s="54"/>
      <c r="U73" s="54"/>
      <c r="V73" s="54"/>
      <c r="W73" s="54"/>
      <c r="X73" s="54"/>
      <c r="Y73" s="54"/>
      <c r="Z73" s="54"/>
      <c r="AA73" s="54"/>
      <c r="AB73" s="54"/>
      <c r="AC73" s="54"/>
      <c r="AD73" s="47"/>
    </row>
    <row r="74" spans="1:30" ht="18.75">
      <c r="A74" s="47"/>
      <c r="B74" s="54"/>
      <c r="C74" s="54"/>
      <c r="D74" s="54"/>
      <c r="E74" s="54"/>
      <c r="F74" s="54"/>
      <c r="G74" s="54"/>
      <c r="H74" s="54"/>
      <c r="I74" s="54"/>
      <c r="J74" s="54"/>
      <c r="K74" s="54"/>
      <c r="L74" s="54"/>
      <c r="M74" s="54"/>
      <c r="N74" s="54"/>
      <c r="O74" s="54"/>
      <c r="P74" s="54"/>
      <c r="Q74" s="54"/>
      <c r="R74" s="54"/>
      <c r="S74" s="54"/>
      <c r="T74" s="54"/>
      <c r="U74" s="54"/>
      <c r="V74" s="54"/>
      <c r="W74" s="54"/>
      <c r="X74" s="54"/>
      <c r="Y74" s="54"/>
      <c r="Z74" s="54"/>
      <c r="AA74" s="54"/>
      <c r="AB74" s="54"/>
      <c r="AC74" s="54"/>
      <c r="AD74" s="47"/>
    </row>
    <row r="75" spans="1:30" ht="18.75">
      <c r="A75" s="47"/>
      <c r="B75" s="54" t="s">
        <v>261</v>
      </c>
      <c r="C75" s="54"/>
      <c r="D75" s="54"/>
      <c r="E75" s="54"/>
      <c r="F75" s="54"/>
      <c r="G75" s="54"/>
      <c r="H75" s="54"/>
      <c r="I75" s="54"/>
      <c r="J75" s="54" t="s">
        <v>277</v>
      </c>
      <c r="K75" s="54"/>
      <c r="L75" s="54"/>
      <c r="M75" s="54"/>
      <c r="N75" s="222" t="s">
        <v>287</v>
      </c>
      <c r="O75" s="54"/>
      <c r="P75" s="54"/>
      <c r="Q75" s="54"/>
      <c r="R75" s="54"/>
      <c r="S75" s="54" t="s">
        <v>278</v>
      </c>
      <c r="T75" s="54"/>
      <c r="U75" s="54"/>
      <c r="V75" s="54"/>
      <c r="W75" s="54"/>
      <c r="X75" s="54"/>
      <c r="Y75" s="54"/>
      <c r="Z75" s="54"/>
      <c r="AA75" s="54"/>
      <c r="AB75" s="54"/>
      <c r="AC75" s="54"/>
      <c r="AD75" s="47"/>
    </row>
    <row r="76" spans="1:30" ht="18.75">
      <c r="A76" s="47"/>
      <c r="B76" s="54"/>
      <c r="C76" s="54"/>
      <c r="D76" s="54"/>
      <c r="E76" s="54"/>
      <c r="F76" s="54"/>
      <c r="G76" s="54"/>
      <c r="H76" s="54"/>
      <c r="I76" s="54"/>
      <c r="J76" s="386" t="s">
        <v>493</v>
      </c>
      <c r="K76" s="386"/>
      <c r="L76" s="386"/>
      <c r="M76" s="54"/>
      <c r="N76" s="54"/>
      <c r="O76" s="54"/>
      <c r="P76" s="54"/>
      <c r="Q76" s="54"/>
      <c r="R76" s="54"/>
      <c r="S76" s="54"/>
      <c r="T76" s="54"/>
      <c r="U76" s="54"/>
      <c r="V76" s="54"/>
      <c r="W76" s="54"/>
      <c r="X76" s="54"/>
      <c r="Y76" s="54"/>
      <c r="Z76" s="54"/>
      <c r="AA76" s="54"/>
      <c r="AB76" s="54"/>
      <c r="AC76" s="54"/>
      <c r="AD76" s="47"/>
    </row>
    <row r="77" spans="1:30" ht="18.75">
      <c r="A77" s="47"/>
      <c r="B77" s="54" t="s">
        <v>270</v>
      </c>
      <c r="C77" s="54"/>
      <c r="D77" s="54"/>
      <c r="E77" s="222" t="s">
        <v>271</v>
      </c>
      <c r="F77" s="54"/>
      <c r="G77" s="54"/>
      <c r="H77" s="54"/>
      <c r="I77" s="54"/>
      <c r="J77" s="54"/>
      <c r="K77" s="54"/>
      <c r="L77" s="54"/>
      <c r="M77" s="54"/>
      <c r="N77" s="54" t="s">
        <v>288</v>
      </c>
      <c r="O77" s="54"/>
      <c r="P77" s="54"/>
      <c r="Q77" s="54"/>
      <c r="R77" s="54"/>
      <c r="S77" s="54" t="s">
        <v>286</v>
      </c>
      <c r="T77" s="54"/>
      <c r="U77" s="54"/>
      <c r="V77" s="54"/>
      <c r="W77" s="54"/>
      <c r="X77" s="54"/>
      <c r="Y77" s="54"/>
      <c r="Z77" s="54"/>
      <c r="AA77" s="54"/>
      <c r="AB77" s="54"/>
      <c r="AC77" s="54"/>
      <c r="AD77" s="47"/>
    </row>
    <row r="78" spans="1:30" ht="18.75">
      <c r="A78" s="47"/>
      <c r="B78" s="220"/>
      <c r="C78" s="220"/>
      <c r="D78" s="220"/>
      <c r="E78" s="220"/>
      <c r="F78" s="220"/>
      <c r="G78" s="220"/>
      <c r="H78" s="220"/>
      <c r="I78" s="220"/>
      <c r="J78" s="220"/>
      <c r="K78" s="220"/>
      <c r="L78" s="220"/>
      <c r="M78" s="388" t="s">
        <v>463</v>
      </c>
      <c r="N78" s="388"/>
      <c r="O78" s="388"/>
      <c r="P78" s="388"/>
      <c r="Q78" s="388"/>
      <c r="R78" s="388"/>
      <c r="S78" s="220"/>
      <c r="T78" s="220"/>
      <c r="U78" s="220"/>
      <c r="V78" s="220"/>
      <c r="W78" s="220"/>
      <c r="X78" s="220"/>
      <c r="Y78" s="220"/>
      <c r="Z78" s="220"/>
      <c r="AA78" s="220"/>
      <c r="AB78" s="220"/>
      <c r="AC78" s="220"/>
      <c r="AD78" s="47"/>
    </row>
    <row r="79" spans="1:30" ht="18.75">
      <c r="A79" s="47"/>
      <c r="B79" s="220"/>
      <c r="C79" s="220"/>
      <c r="D79" s="220"/>
      <c r="E79" s="220"/>
      <c r="F79" s="220"/>
      <c r="G79" s="220"/>
      <c r="H79" s="220"/>
      <c r="I79" s="220"/>
      <c r="J79" s="220"/>
      <c r="K79" s="220"/>
      <c r="L79" s="220"/>
      <c r="M79" s="388"/>
      <c r="N79" s="388"/>
      <c r="O79" s="388"/>
      <c r="P79" s="388"/>
      <c r="Q79" s="388"/>
      <c r="R79" s="388"/>
      <c r="S79" s="220"/>
      <c r="T79" s="220"/>
      <c r="U79" s="220"/>
      <c r="V79" s="220"/>
      <c r="W79" s="220"/>
      <c r="X79" s="220"/>
      <c r="Y79" s="220"/>
      <c r="Z79" s="220"/>
      <c r="AA79" s="220"/>
      <c r="AB79" s="220"/>
      <c r="AC79" s="220"/>
      <c r="AD79" s="47"/>
    </row>
    <row r="80" spans="1:30" ht="18.75">
      <c r="A80" s="47"/>
      <c r="B80" s="54"/>
      <c r="C80" s="54"/>
      <c r="D80" s="54"/>
      <c r="E80" s="54"/>
      <c r="F80" s="54"/>
      <c r="G80" s="54"/>
      <c r="H80" s="54"/>
      <c r="I80" s="54"/>
      <c r="J80" s="54"/>
      <c r="K80" s="54"/>
      <c r="L80" s="54"/>
      <c r="M80" s="54"/>
      <c r="N80" s="54"/>
      <c r="O80" s="54"/>
      <c r="P80" s="54"/>
      <c r="Q80" s="54"/>
      <c r="R80" s="54"/>
      <c r="S80" s="54"/>
      <c r="T80" s="54"/>
      <c r="U80" s="54"/>
      <c r="V80" s="54"/>
      <c r="W80" s="54"/>
      <c r="X80" s="54"/>
      <c r="Y80" s="54"/>
      <c r="Z80" s="54"/>
      <c r="AA80" s="54"/>
      <c r="AB80" s="54"/>
      <c r="AC80" s="54"/>
      <c r="AD80" s="47"/>
    </row>
    <row r="81" spans="1:30" ht="18.75">
      <c r="A81" s="47"/>
      <c r="B81" s="275" t="s">
        <v>279</v>
      </c>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c r="AC81" s="54"/>
      <c r="AD81" s="47"/>
    </row>
    <row r="82" spans="1:30" ht="18.75">
      <c r="A82" s="47"/>
      <c r="B82" s="218"/>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c r="AC82" s="54"/>
      <c r="AD82" s="47"/>
    </row>
    <row r="83" spans="1:30" ht="18.75">
      <c r="A83" s="47"/>
      <c r="B83" s="275" t="s">
        <v>280</v>
      </c>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c r="AC83" s="54"/>
      <c r="AD83" s="47"/>
    </row>
    <row r="84" spans="1:30" ht="18.75">
      <c r="A84" s="47"/>
      <c r="B84" s="218"/>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54"/>
      <c r="AC84" s="54"/>
      <c r="AD84" s="47"/>
    </row>
    <row r="85" spans="1:30" ht="18.75">
      <c r="A85" s="47"/>
      <c r="B85" s="275" t="s">
        <v>281</v>
      </c>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c r="AC85" s="54"/>
      <c r="AD85" s="47"/>
    </row>
    <row r="86" spans="1:30" ht="18.75">
      <c r="A86" s="47"/>
      <c r="B86" s="218"/>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c r="AC86" s="54"/>
      <c r="AD86" s="47"/>
    </row>
    <row r="87" spans="1:30" ht="18.75">
      <c r="A87" s="47"/>
      <c r="B87" s="275" t="s">
        <v>285</v>
      </c>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47"/>
    </row>
    <row r="88" spans="1:30" ht="18.75">
      <c r="A88" s="47"/>
      <c r="B88" s="275" t="s">
        <v>282</v>
      </c>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c r="AC88" s="54"/>
      <c r="AD88" s="47"/>
    </row>
    <row r="89" spans="1:30" ht="18.75">
      <c r="A89" s="47"/>
      <c r="B89" s="218"/>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47"/>
    </row>
    <row r="90" spans="1:30" ht="18.75">
      <c r="A90" s="47"/>
      <c r="B90" s="275" t="s">
        <v>283</v>
      </c>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c r="AC90" s="54"/>
      <c r="AD90" s="47"/>
    </row>
    <row r="91" spans="1:30" ht="18.75">
      <c r="A91" s="47"/>
      <c r="B91" s="275" t="s">
        <v>284</v>
      </c>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47"/>
    </row>
    <row r="92" spans="1:30" ht="18.75">
      <c r="A92" s="47"/>
      <c r="B92" s="54"/>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47"/>
    </row>
    <row r="93" spans="1:30" ht="18.75">
      <c r="A93" s="47"/>
      <c r="B93" s="220"/>
      <c r="C93" s="220"/>
      <c r="D93" s="220"/>
      <c r="E93" s="220"/>
      <c r="F93" s="220"/>
      <c r="G93" s="220"/>
      <c r="H93" s="220"/>
      <c r="I93" s="220"/>
      <c r="J93" s="220"/>
      <c r="K93" s="220"/>
      <c r="L93" s="220"/>
      <c r="M93" s="388" t="s">
        <v>464</v>
      </c>
      <c r="N93" s="388"/>
      <c r="O93" s="388"/>
      <c r="P93" s="388"/>
      <c r="Q93" s="388"/>
      <c r="R93" s="388"/>
      <c r="S93" s="220"/>
      <c r="T93" s="220"/>
      <c r="U93" s="220"/>
      <c r="V93" s="220"/>
      <c r="W93" s="220"/>
      <c r="X93" s="220"/>
      <c r="Y93" s="220"/>
      <c r="Z93" s="220"/>
      <c r="AA93" s="220"/>
      <c r="AB93" s="220"/>
      <c r="AC93" s="220"/>
      <c r="AD93" s="47"/>
    </row>
    <row r="94" spans="1:30" ht="19.5" thickBot="1">
      <c r="A94" s="47"/>
      <c r="B94" s="220"/>
      <c r="C94" s="220"/>
      <c r="D94" s="220"/>
      <c r="E94" s="220"/>
      <c r="F94" s="220"/>
      <c r="G94" s="220"/>
      <c r="H94" s="220"/>
      <c r="I94" s="220"/>
      <c r="J94" s="220"/>
      <c r="K94" s="220"/>
      <c r="L94" s="220"/>
      <c r="M94" s="388"/>
      <c r="N94" s="388"/>
      <c r="O94" s="388"/>
      <c r="P94" s="388"/>
      <c r="Q94" s="388"/>
      <c r="R94" s="388"/>
      <c r="S94" s="220"/>
      <c r="T94" s="220"/>
      <c r="U94" s="220"/>
      <c r="V94" s="220"/>
      <c r="W94" s="220"/>
      <c r="X94" s="220"/>
      <c r="Y94" s="220"/>
      <c r="Z94" s="220"/>
      <c r="AA94" s="220"/>
      <c r="AB94" s="220"/>
      <c r="AC94" s="220"/>
      <c r="AD94" s="47"/>
    </row>
    <row r="95" spans="1:30" ht="18.75" customHeight="1">
      <c r="A95" s="47"/>
      <c r="B95" s="400" t="s">
        <v>465</v>
      </c>
      <c r="C95" s="401"/>
      <c r="D95" s="401"/>
      <c r="E95" s="215" t="s">
        <v>488</v>
      </c>
      <c r="F95" s="389" t="s">
        <v>455</v>
      </c>
      <c r="G95" s="389"/>
      <c r="H95" s="389"/>
      <c r="I95" s="389"/>
      <c r="J95" s="389"/>
      <c r="K95" s="389"/>
      <c r="L95" s="389"/>
      <c r="M95" s="391" t="s">
        <v>457</v>
      </c>
      <c r="N95" s="392"/>
      <c r="O95" s="392"/>
      <c r="P95" s="392"/>
      <c r="Q95" s="393"/>
      <c r="R95" s="217" t="s">
        <v>458</v>
      </c>
      <c r="S95" s="217"/>
      <c r="T95" s="54"/>
      <c r="U95" s="54"/>
      <c r="V95" s="54"/>
      <c r="W95" s="54"/>
      <c r="X95" s="54"/>
      <c r="Y95" s="54"/>
      <c r="Z95" s="54"/>
      <c r="AA95" s="54"/>
      <c r="AB95" s="54"/>
      <c r="AC95" s="54"/>
      <c r="AD95" s="47"/>
    </row>
    <row r="96" spans="1:30" ht="19.5" customHeight="1" thickBot="1">
      <c r="A96" s="47"/>
      <c r="B96" s="402" t="s">
        <v>466</v>
      </c>
      <c r="C96" s="403"/>
      <c r="D96" s="403"/>
      <c r="E96" s="216" t="s">
        <v>489</v>
      </c>
      <c r="F96" s="390"/>
      <c r="G96" s="390"/>
      <c r="H96" s="390"/>
      <c r="I96" s="390"/>
      <c r="J96" s="390"/>
      <c r="K96" s="390"/>
      <c r="L96" s="390"/>
      <c r="M96" s="394"/>
      <c r="N96" s="395"/>
      <c r="O96" s="395"/>
      <c r="P96" s="395"/>
      <c r="Q96" s="396"/>
      <c r="R96" s="217" t="s">
        <v>459</v>
      </c>
      <c r="S96" s="217"/>
      <c r="T96" s="54"/>
      <c r="U96" s="54"/>
      <c r="V96" s="54"/>
      <c r="W96" s="54"/>
      <c r="X96" s="54"/>
      <c r="Y96" s="54"/>
      <c r="Z96" s="54"/>
      <c r="AA96" s="54"/>
      <c r="AB96" s="54"/>
      <c r="AC96" s="54"/>
      <c r="AD96" s="47"/>
    </row>
    <row r="97" spans="1:30" ht="19.5" customHeight="1" thickBot="1">
      <c r="A97" s="47"/>
      <c r="B97" s="404"/>
      <c r="C97" s="405"/>
      <c r="D97" s="405"/>
      <c r="E97" s="405"/>
      <c r="F97" s="406"/>
      <c r="G97" s="406"/>
      <c r="H97" s="406"/>
      <c r="I97" s="406"/>
      <c r="J97" s="406"/>
      <c r="K97" s="406"/>
      <c r="L97" s="406"/>
      <c r="M97" s="394"/>
      <c r="N97" s="395"/>
      <c r="O97" s="395"/>
      <c r="P97" s="395"/>
      <c r="Q97" s="396"/>
      <c r="R97" s="276"/>
      <c r="S97" s="54"/>
      <c r="T97" s="54"/>
      <c r="U97" s="54"/>
      <c r="V97" s="54"/>
      <c r="W97" s="54"/>
      <c r="X97" s="54"/>
      <c r="Y97" s="54"/>
      <c r="Z97" s="54"/>
      <c r="AA97" s="54"/>
      <c r="AB97" s="54"/>
      <c r="AC97" s="54"/>
      <c r="AD97" s="47"/>
    </row>
    <row r="98" spans="1:30" ht="18.75" customHeight="1">
      <c r="A98" s="47"/>
      <c r="B98" s="400" t="s">
        <v>467</v>
      </c>
      <c r="C98" s="401"/>
      <c r="D98" s="401"/>
      <c r="E98" s="215" t="s">
        <v>490</v>
      </c>
      <c r="F98" s="389" t="s">
        <v>456</v>
      </c>
      <c r="G98" s="389"/>
      <c r="H98" s="389"/>
      <c r="I98" s="389"/>
      <c r="J98" s="389"/>
      <c r="K98" s="389"/>
      <c r="L98" s="389"/>
      <c r="M98" s="394"/>
      <c r="N98" s="395"/>
      <c r="O98" s="395"/>
      <c r="P98" s="395"/>
      <c r="Q98" s="396"/>
      <c r="R98" s="276"/>
      <c r="S98" s="54"/>
      <c r="T98" s="222" t="s">
        <v>462</v>
      </c>
      <c r="U98" s="54"/>
      <c r="V98" s="54"/>
      <c r="W98" s="54"/>
      <c r="X98" s="54"/>
      <c r="Y98" s="54"/>
      <c r="Z98" s="54"/>
      <c r="AA98" s="54"/>
      <c r="AB98" s="54"/>
      <c r="AC98" s="54"/>
      <c r="AD98" s="47"/>
    </row>
    <row r="99" spans="1:30" ht="19.5" customHeight="1" thickBot="1">
      <c r="A99" s="47"/>
      <c r="B99" s="402" t="s">
        <v>468</v>
      </c>
      <c r="C99" s="403"/>
      <c r="D99" s="403"/>
      <c r="E99" s="216" t="s">
        <v>491</v>
      </c>
      <c r="F99" s="390"/>
      <c r="G99" s="390"/>
      <c r="H99" s="390"/>
      <c r="I99" s="390"/>
      <c r="J99" s="390"/>
      <c r="K99" s="390"/>
      <c r="L99" s="390"/>
      <c r="M99" s="397"/>
      <c r="N99" s="398"/>
      <c r="O99" s="398"/>
      <c r="P99" s="398"/>
      <c r="Q99" s="399"/>
      <c r="R99" s="276"/>
      <c r="S99" s="54"/>
      <c r="T99" s="222" t="s">
        <v>469</v>
      </c>
      <c r="U99" s="54"/>
      <c r="V99" s="54"/>
      <c r="W99" s="54"/>
      <c r="X99" s="54"/>
      <c r="Y99" s="54"/>
      <c r="Z99" s="54"/>
      <c r="AA99" s="54"/>
      <c r="AB99" s="54"/>
      <c r="AC99" s="54"/>
      <c r="AD99" s="47"/>
    </row>
    <row r="100" spans="1:30" ht="18.75">
      <c r="A100" s="47"/>
      <c r="B100" s="218"/>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47"/>
    </row>
    <row r="101" spans="1:30" ht="18.75">
      <c r="A101" s="47"/>
      <c r="B101" s="219" t="s">
        <v>470</v>
      </c>
      <c r="C101" s="54"/>
      <c r="D101" s="54"/>
      <c r="E101" s="54"/>
      <c r="F101" s="54"/>
      <c r="G101" s="54"/>
      <c r="H101" s="54"/>
      <c r="I101" s="54"/>
      <c r="J101" s="54"/>
      <c r="K101" s="54"/>
      <c r="L101" s="54"/>
      <c r="M101" s="54"/>
      <c r="N101" s="54"/>
      <c r="O101" s="54"/>
      <c r="P101" s="54"/>
      <c r="Q101" s="54"/>
      <c r="R101" s="54"/>
      <c r="S101" s="54"/>
      <c r="T101" s="54"/>
      <c r="U101" s="54"/>
      <c r="V101" s="54"/>
      <c r="W101" s="54"/>
      <c r="X101" s="54"/>
      <c r="Y101" s="54"/>
      <c r="Z101" s="54"/>
      <c r="AA101" s="54"/>
      <c r="AB101" s="54"/>
      <c r="AC101" s="54"/>
      <c r="AD101" s="47"/>
    </row>
    <row r="102" spans="1:30" ht="18.75">
      <c r="A102" s="47"/>
      <c r="B102" s="219" t="s">
        <v>471</v>
      </c>
      <c r="C102" s="54"/>
      <c r="D102" s="54"/>
      <c r="E102" s="54"/>
      <c r="F102" s="54"/>
      <c r="G102" s="54"/>
      <c r="H102" s="54"/>
      <c r="I102" s="54"/>
      <c r="J102" s="54"/>
      <c r="K102" s="54"/>
      <c r="L102" s="54"/>
      <c r="M102" s="54"/>
      <c r="N102" s="54"/>
      <c r="O102" s="54"/>
      <c r="P102" s="54"/>
      <c r="Q102" s="54"/>
      <c r="R102" s="54"/>
      <c r="S102" s="54"/>
      <c r="T102" s="54"/>
      <c r="U102" s="54"/>
      <c r="V102" s="54"/>
      <c r="W102" s="54"/>
      <c r="X102" s="54"/>
      <c r="Y102" s="54"/>
      <c r="Z102" s="54"/>
      <c r="AA102" s="54"/>
      <c r="AB102" s="54"/>
      <c r="AC102" s="54"/>
      <c r="AD102" s="47"/>
    </row>
    <row r="103" spans="1:30" ht="18.75">
      <c r="A103" s="47"/>
      <c r="B103" s="219" t="s">
        <v>460</v>
      </c>
      <c r="C103" s="54"/>
      <c r="D103" s="54"/>
      <c r="E103" s="54"/>
      <c r="F103" s="54"/>
      <c r="G103" s="54"/>
      <c r="H103" s="54"/>
      <c r="I103" s="54"/>
      <c r="J103" s="54"/>
      <c r="K103" s="54"/>
      <c r="L103" s="54"/>
      <c r="M103" s="54"/>
      <c r="N103" s="54"/>
      <c r="O103" s="54"/>
      <c r="P103" s="54"/>
      <c r="Q103" s="54"/>
      <c r="R103" s="54"/>
      <c r="S103" s="54"/>
      <c r="T103" s="54"/>
      <c r="U103" s="54"/>
      <c r="V103" s="54"/>
      <c r="W103" s="54"/>
      <c r="X103" s="54"/>
      <c r="Y103" s="54"/>
      <c r="Z103" s="54"/>
      <c r="AA103" s="54"/>
      <c r="AB103" s="54"/>
      <c r="AC103" s="54"/>
      <c r="AD103" s="47"/>
    </row>
    <row r="104" spans="1:30" ht="18.75">
      <c r="A104" s="47"/>
      <c r="B104" s="219" t="s">
        <v>461</v>
      </c>
      <c r="C104" s="54"/>
      <c r="D104" s="54"/>
      <c r="E104" s="54"/>
      <c r="F104" s="54"/>
      <c r="G104" s="54"/>
      <c r="H104" s="54"/>
      <c r="I104" s="54"/>
      <c r="J104" s="54"/>
      <c r="K104" s="54"/>
      <c r="L104" s="54"/>
      <c r="M104" s="54"/>
      <c r="N104" s="54"/>
      <c r="O104" s="54"/>
      <c r="P104" s="54"/>
      <c r="Q104" s="54"/>
      <c r="R104" s="54"/>
      <c r="S104" s="54"/>
      <c r="T104" s="54"/>
      <c r="U104" s="54"/>
      <c r="V104" s="54"/>
      <c r="W104" s="54"/>
      <c r="X104" s="54"/>
      <c r="Y104" s="54"/>
      <c r="Z104" s="54"/>
      <c r="AA104" s="54"/>
      <c r="AB104" s="54"/>
      <c r="AC104" s="54"/>
      <c r="AD104" s="47"/>
    </row>
    <row r="105" spans="1:30" ht="18.75">
      <c r="A105" s="47"/>
      <c r="B105" s="54"/>
      <c r="C105" s="54"/>
      <c r="D105" s="54"/>
      <c r="E105" s="54"/>
      <c r="F105" s="54"/>
      <c r="G105" s="54"/>
      <c r="H105" s="54"/>
      <c r="I105" s="54"/>
      <c r="J105" s="54"/>
      <c r="K105" s="54"/>
      <c r="L105" s="54"/>
      <c r="M105" s="54"/>
      <c r="N105" s="54"/>
      <c r="O105" s="54"/>
      <c r="P105" s="54"/>
      <c r="Q105" s="54"/>
      <c r="R105" s="54"/>
      <c r="S105" s="54"/>
      <c r="T105" s="54"/>
      <c r="U105" s="54"/>
      <c r="V105" s="54"/>
      <c r="W105" s="54"/>
      <c r="X105" s="54"/>
      <c r="Y105" s="54"/>
      <c r="Z105" s="54"/>
      <c r="AA105" s="54"/>
      <c r="AB105" s="54"/>
      <c r="AC105" s="54"/>
      <c r="AD105" s="47"/>
    </row>
    <row r="106" spans="1:30" ht="18.75">
      <c r="A106" s="47"/>
      <c r="B106" s="218" t="s">
        <v>472</v>
      </c>
      <c r="C106" s="54"/>
      <c r="D106" s="54"/>
      <c r="E106" s="54"/>
      <c r="F106" s="54"/>
      <c r="G106" s="54"/>
      <c r="H106" s="54"/>
      <c r="I106" s="54"/>
      <c r="J106" s="54"/>
      <c r="K106" s="54"/>
      <c r="L106" s="54"/>
      <c r="M106" s="54"/>
      <c r="N106" s="54"/>
      <c r="O106" s="54"/>
      <c r="P106" s="54"/>
      <c r="Q106" s="54"/>
      <c r="R106" s="54"/>
      <c r="S106" s="54"/>
      <c r="T106" s="54"/>
      <c r="U106" s="54"/>
      <c r="V106" s="54"/>
      <c r="W106" s="54"/>
      <c r="X106" s="54"/>
      <c r="Y106" s="54"/>
      <c r="Z106" s="54"/>
      <c r="AA106" s="54"/>
      <c r="AB106" s="54"/>
      <c r="AC106" s="54"/>
      <c r="AD106" s="47"/>
    </row>
    <row r="107" spans="1:30" ht="18.75">
      <c r="A107" s="47"/>
      <c r="B107" s="218" t="s">
        <v>473</v>
      </c>
      <c r="C107" s="54"/>
      <c r="D107" s="54"/>
      <c r="E107" s="54"/>
      <c r="F107" s="54"/>
      <c r="G107" s="54"/>
      <c r="H107" s="54"/>
      <c r="I107" s="54"/>
      <c r="J107" s="54"/>
      <c r="K107" s="54"/>
      <c r="L107" s="54"/>
      <c r="M107" s="54"/>
      <c r="N107" s="54"/>
      <c r="O107" s="54"/>
      <c r="P107" s="54"/>
      <c r="Q107" s="54"/>
      <c r="R107" s="54"/>
      <c r="S107" s="54"/>
      <c r="T107" s="54"/>
      <c r="U107" s="54"/>
      <c r="V107" s="54"/>
      <c r="W107" s="54"/>
      <c r="X107" s="54"/>
      <c r="Y107" s="54"/>
      <c r="Z107" s="54"/>
      <c r="AA107" s="54"/>
      <c r="AB107" s="54"/>
      <c r="AC107" s="54"/>
      <c r="AD107" s="47"/>
    </row>
    <row r="108" spans="1:30" ht="18.75">
      <c r="A108" s="47"/>
      <c r="B108" s="54"/>
      <c r="C108" s="54"/>
      <c r="D108" s="54"/>
      <c r="E108" s="54"/>
      <c r="F108" s="54"/>
      <c r="G108" s="54"/>
      <c r="H108" s="54"/>
      <c r="I108" s="54"/>
      <c r="J108" s="54"/>
      <c r="K108" s="54"/>
      <c r="L108" s="54"/>
      <c r="M108" s="54"/>
      <c r="N108" s="54"/>
      <c r="O108" s="54"/>
      <c r="P108" s="54"/>
      <c r="Q108" s="54"/>
      <c r="R108" s="54"/>
      <c r="S108" s="54"/>
      <c r="T108" s="54"/>
      <c r="U108" s="54"/>
      <c r="V108" s="54"/>
      <c r="W108" s="54"/>
      <c r="X108" s="54"/>
      <c r="Y108" s="54"/>
      <c r="Z108" s="54"/>
      <c r="AA108" s="54"/>
      <c r="AB108" s="54"/>
      <c r="AC108" s="54"/>
      <c r="AD108" s="47"/>
    </row>
    <row r="109" spans="1:30" ht="18.75">
      <c r="A109" s="47"/>
      <c r="B109" s="54" t="s">
        <v>474</v>
      </c>
      <c r="C109" s="54"/>
      <c r="D109" s="54"/>
      <c r="E109" s="54"/>
      <c r="F109" s="54"/>
      <c r="G109" s="54"/>
      <c r="H109" s="54"/>
      <c r="I109" s="54"/>
      <c r="J109" s="54" t="s">
        <v>475</v>
      </c>
      <c r="K109" s="54"/>
      <c r="L109" s="54"/>
      <c r="M109" s="54"/>
      <c r="N109" s="222" t="s">
        <v>287</v>
      </c>
      <c r="O109" s="54"/>
      <c r="P109" s="54"/>
      <c r="Q109" s="54"/>
      <c r="R109" s="54"/>
      <c r="S109" s="54" t="s">
        <v>476</v>
      </c>
      <c r="T109" s="54"/>
      <c r="U109" s="54"/>
      <c r="V109" s="54"/>
      <c r="W109" s="54"/>
      <c r="X109" s="54"/>
      <c r="Y109" s="54"/>
      <c r="Z109" s="54"/>
      <c r="AA109" s="54"/>
      <c r="AB109" s="54"/>
      <c r="AC109" s="54"/>
      <c r="AD109" s="47"/>
    </row>
    <row r="110" spans="1:30" ht="18.75">
      <c r="A110" s="47"/>
      <c r="B110" s="54"/>
      <c r="C110" s="54"/>
      <c r="D110" s="54"/>
      <c r="E110" s="54"/>
      <c r="F110" s="54"/>
      <c r="G110" s="54"/>
      <c r="H110" s="54"/>
      <c r="I110" s="54"/>
      <c r="J110" s="386" t="s">
        <v>493</v>
      </c>
      <c r="K110" s="386"/>
      <c r="L110" s="386"/>
      <c r="M110" s="54"/>
      <c r="N110" s="54"/>
      <c r="O110" s="54"/>
      <c r="P110" s="54"/>
      <c r="Q110" s="54"/>
      <c r="R110" s="54"/>
      <c r="S110" s="54"/>
      <c r="T110" s="54"/>
      <c r="U110" s="54"/>
      <c r="V110" s="54"/>
      <c r="W110" s="54"/>
      <c r="X110" s="54"/>
      <c r="Y110" s="54"/>
      <c r="Z110" s="54"/>
      <c r="AA110" s="54"/>
      <c r="AB110" s="54"/>
      <c r="AC110" s="54"/>
      <c r="AD110" s="47"/>
    </row>
    <row r="111" spans="1:30" ht="18.75">
      <c r="A111" s="47"/>
      <c r="B111" s="54" t="s">
        <v>477</v>
      </c>
      <c r="C111" s="54"/>
      <c r="D111" s="54"/>
      <c r="E111" s="222" t="s">
        <v>271</v>
      </c>
      <c r="F111" s="54"/>
      <c r="G111" s="54"/>
      <c r="H111" s="54"/>
      <c r="I111" s="54"/>
      <c r="J111" s="54"/>
      <c r="K111" s="54"/>
      <c r="L111" s="54"/>
      <c r="M111" s="54"/>
      <c r="N111" s="54" t="s">
        <v>478</v>
      </c>
      <c r="O111" s="54"/>
      <c r="P111" s="54"/>
      <c r="Q111" s="54"/>
      <c r="R111" s="54"/>
      <c r="S111" s="54" t="s">
        <v>479</v>
      </c>
      <c r="T111" s="54"/>
      <c r="U111" s="54"/>
      <c r="V111" s="54"/>
      <c r="W111" s="54"/>
      <c r="X111" s="54"/>
      <c r="Y111" s="54"/>
      <c r="Z111" s="54"/>
      <c r="AA111" s="54"/>
      <c r="AB111" s="54"/>
      <c r="AC111" s="54"/>
      <c r="AD111" s="47"/>
    </row>
    <row r="112" spans="1:30" ht="18.75">
      <c r="A112" s="47"/>
      <c r="B112" s="220"/>
      <c r="C112" s="220"/>
      <c r="D112" s="220"/>
      <c r="E112" s="220"/>
      <c r="F112" s="220"/>
      <c r="G112" s="220"/>
      <c r="H112" s="220"/>
      <c r="I112" s="220"/>
      <c r="J112" s="220"/>
      <c r="K112" s="220"/>
      <c r="L112" s="220"/>
      <c r="M112" s="388" t="s">
        <v>464</v>
      </c>
      <c r="N112" s="388"/>
      <c r="O112" s="388"/>
      <c r="P112" s="388"/>
      <c r="Q112" s="388"/>
      <c r="R112" s="388"/>
      <c r="S112" s="220"/>
      <c r="T112" s="220"/>
      <c r="U112" s="220"/>
      <c r="V112" s="220"/>
      <c r="W112" s="220"/>
      <c r="X112" s="220"/>
      <c r="Y112" s="220"/>
      <c r="Z112" s="220"/>
      <c r="AA112" s="220"/>
      <c r="AB112" s="220"/>
      <c r="AC112" s="220"/>
      <c r="AD112" s="47"/>
    </row>
    <row r="113" spans="1:30" ht="18.75">
      <c r="A113" s="47"/>
      <c r="B113" s="220"/>
      <c r="C113" s="220"/>
      <c r="D113" s="220"/>
      <c r="E113" s="220"/>
      <c r="F113" s="220"/>
      <c r="G113" s="220"/>
      <c r="H113" s="220"/>
      <c r="I113" s="220"/>
      <c r="J113" s="220"/>
      <c r="K113" s="220"/>
      <c r="L113" s="220"/>
      <c r="M113" s="388"/>
      <c r="N113" s="388"/>
      <c r="O113" s="388"/>
      <c r="P113" s="388"/>
      <c r="Q113" s="388"/>
      <c r="R113" s="388"/>
      <c r="S113" s="220"/>
      <c r="T113" s="220"/>
      <c r="U113" s="220"/>
      <c r="V113" s="220"/>
      <c r="W113" s="220"/>
      <c r="X113" s="220"/>
      <c r="Y113" s="220"/>
      <c r="Z113" s="220"/>
      <c r="AA113" s="220"/>
      <c r="AB113" s="220"/>
      <c r="AC113" s="220"/>
      <c r="AD113" s="47"/>
    </row>
    <row r="114" spans="1:30" ht="18.75">
      <c r="A114" s="47"/>
      <c r="B114" s="54"/>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c r="AA114" s="54"/>
      <c r="AB114" s="54"/>
      <c r="AC114" s="54"/>
      <c r="AD114" s="47"/>
    </row>
    <row r="115" spans="1:30" ht="18.75">
      <c r="A115" s="47"/>
      <c r="B115" s="275" t="s">
        <v>480</v>
      </c>
      <c r="C115" s="54"/>
      <c r="D115" s="54"/>
      <c r="E115" s="54"/>
      <c r="F115" s="54"/>
      <c r="G115" s="54"/>
      <c r="H115" s="54"/>
      <c r="I115" s="54"/>
      <c r="J115" s="54"/>
      <c r="K115" s="54"/>
      <c r="L115" s="54"/>
      <c r="M115" s="54"/>
      <c r="N115" s="54"/>
      <c r="O115" s="54"/>
      <c r="P115" s="54"/>
      <c r="Q115" s="54"/>
      <c r="R115" s="54"/>
      <c r="S115" s="54"/>
      <c r="T115" s="54"/>
      <c r="U115" s="54"/>
      <c r="V115" s="54"/>
      <c r="W115" s="54"/>
      <c r="X115" s="54"/>
      <c r="Y115" s="54"/>
      <c r="Z115" s="54"/>
      <c r="AA115" s="54"/>
      <c r="AB115" s="54"/>
      <c r="AC115" s="54"/>
      <c r="AD115" s="47"/>
    </row>
    <row r="116" spans="1:30" ht="18.75">
      <c r="A116" s="47"/>
      <c r="B116" s="218"/>
      <c r="C116" s="54"/>
      <c r="D116" s="54"/>
      <c r="E116" s="54"/>
      <c r="F116" s="54"/>
      <c r="G116" s="54"/>
      <c r="H116" s="54"/>
      <c r="I116" s="54"/>
      <c r="J116" s="54"/>
      <c r="K116" s="54"/>
      <c r="L116" s="54"/>
      <c r="M116" s="54"/>
      <c r="N116" s="54"/>
      <c r="O116" s="54"/>
      <c r="P116" s="54"/>
      <c r="Q116" s="54"/>
      <c r="R116" s="54"/>
      <c r="S116" s="54"/>
      <c r="T116" s="54"/>
      <c r="U116" s="54"/>
      <c r="V116" s="54"/>
      <c r="W116" s="54"/>
      <c r="X116" s="54"/>
      <c r="Y116" s="54"/>
      <c r="Z116" s="54"/>
      <c r="AA116" s="54"/>
      <c r="AB116" s="54"/>
      <c r="AC116" s="54"/>
      <c r="AD116" s="47"/>
    </row>
    <row r="117" spans="1:30" ht="18.75">
      <c r="A117" s="47"/>
      <c r="B117" s="275" t="s">
        <v>481</v>
      </c>
      <c r="C117" s="54"/>
      <c r="D117" s="54"/>
      <c r="E117" s="54"/>
      <c r="F117" s="54"/>
      <c r="G117" s="54"/>
      <c r="H117" s="54"/>
      <c r="I117" s="54"/>
      <c r="J117" s="54"/>
      <c r="K117" s="54"/>
      <c r="L117" s="54"/>
      <c r="M117" s="54"/>
      <c r="N117" s="54"/>
      <c r="O117" s="54"/>
      <c r="P117" s="54"/>
      <c r="Q117" s="54"/>
      <c r="R117" s="54"/>
      <c r="S117" s="54"/>
      <c r="T117" s="54"/>
      <c r="U117" s="54"/>
      <c r="V117" s="54"/>
      <c r="W117" s="54"/>
      <c r="X117" s="54"/>
      <c r="Y117" s="54"/>
      <c r="Z117" s="54"/>
      <c r="AA117" s="54"/>
      <c r="AB117" s="54"/>
      <c r="AC117" s="54"/>
      <c r="AD117" s="47"/>
    </row>
    <row r="118" spans="1:30" ht="18.75">
      <c r="A118" s="47"/>
      <c r="B118" s="275" t="s">
        <v>482</v>
      </c>
      <c r="C118" s="54"/>
      <c r="D118" s="54"/>
      <c r="E118" s="54"/>
      <c r="F118" s="54"/>
      <c r="G118" s="54"/>
      <c r="H118" s="54"/>
      <c r="I118" s="54"/>
      <c r="J118" s="54"/>
      <c r="K118" s="54"/>
      <c r="L118" s="54"/>
      <c r="M118" s="54"/>
      <c r="N118" s="54"/>
      <c r="O118" s="54"/>
      <c r="P118" s="54"/>
      <c r="Q118" s="54"/>
      <c r="R118" s="54"/>
      <c r="S118" s="54"/>
      <c r="T118" s="54"/>
      <c r="U118" s="54"/>
      <c r="V118" s="54"/>
      <c r="W118" s="54"/>
      <c r="X118" s="54"/>
      <c r="Y118" s="54"/>
      <c r="Z118" s="54"/>
      <c r="AA118" s="54"/>
      <c r="AB118" s="54"/>
      <c r="AC118" s="54"/>
      <c r="AD118" s="47"/>
    </row>
    <row r="119" spans="1:30" ht="18.75">
      <c r="A119" s="47"/>
      <c r="B119" s="218"/>
      <c r="C119" s="54"/>
      <c r="D119" s="54"/>
      <c r="E119" s="54"/>
      <c r="F119" s="54"/>
      <c r="G119" s="54"/>
      <c r="H119" s="54"/>
      <c r="I119" s="54"/>
      <c r="J119" s="54"/>
      <c r="K119" s="54"/>
      <c r="L119" s="54"/>
      <c r="M119" s="54"/>
      <c r="N119" s="54"/>
      <c r="O119" s="54"/>
      <c r="P119" s="54"/>
      <c r="Q119" s="54"/>
      <c r="R119" s="54"/>
      <c r="S119" s="54"/>
      <c r="T119" s="54"/>
      <c r="U119" s="54"/>
      <c r="V119" s="54"/>
      <c r="W119" s="54"/>
      <c r="X119" s="54"/>
      <c r="Y119" s="54"/>
      <c r="Z119" s="54"/>
      <c r="AA119" s="54"/>
      <c r="AB119" s="54"/>
      <c r="AC119" s="54"/>
      <c r="AD119" s="47"/>
    </row>
    <row r="120" spans="1:30" ht="18.75">
      <c r="A120" s="47"/>
      <c r="B120" s="275" t="s">
        <v>483</v>
      </c>
      <c r="C120" s="54"/>
      <c r="D120" s="54"/>
      <c r="E120" s="54"/>
      <c r="F120" s="54"/>
      <c r="G120" s="54"/>
      <c r="H120" s="54"/>
      <c r="I120" s="54"/>
      <c r="J120" s="54"/>
      <c r="K120" s="54"/>
      <c r="L120" s="54"/>
      <c r="M120" s="54"/>
      <c r="N120" s="54"/>
      <c r="O120" s="54"/>
      <c r="P120" s="54"/>
      <c r="Q120" s="54"/>
      <c r="R120" s="54"/>
      <c r="S120" s="54"/>
      <c r="T120" s="54"/>
      <c r="U120" s="54"/>
      <c r="V120" s="54"/>
      <c r="W120" s="54"/>
      <c r="X120" s="54"/>
      <c r="Y120" s="54"/>
      <c r="Z120" s="54"/>
      <c r="AA120" s="54"/>
      <c r="AB120" s="54"/>
      <c r="AC120" s="54"/>
      <c r="AD120" s="47"/>
    </row>
    <row r="121" spans="1:30" ht="18.75">
      <c r="A121" s="47"/>
      <c r="B121" s="218"/>
      <c r="C121" s="54"/>
      <c r="D121" s="54"/>
      <c r="E121" s="54"/>
      <c r="F121" s="54"/>
      <c r="G121" s="54"/>
      <c r="H121" s="54"/>
      <c r="I121" s="54"/>
      <c r="J121" s="54"/>
      <c r="K121" s="54"/>
      <c r="L121" s="54"/>
      <c r="M121" s="54"/>
      <c r="N121" s="54"/>
      <c r="O121" s="54"/>
      <c r="P121" s="54"/>
      <c r="Q121" s="54"/>
      <c r="R121" s="54"/>
      <c r="S121" s="54"/>
      <c r="T121" s="54"/>
      <c r="U121" s="54"/>
      <c r="V121" s="54"/>
      <c r="W121" s="54"/>
      <c r="X121" s="54"/>
      <c r="Y121" s="54"/>
      <c r="Z121" s="54"/>
      <c r="AA121" s="54"/>
      <c r="AB121" s="54"/>
      <c r="AC121" s="54"/>
      <c r="AD121" s="47"/>
    </row>
    <row r="122" spans="1:30" ht="18.75">
      <c r="A122" s="47"/>
      <c r="B122" s="275" t="s">
        <v>484</v>
      </c>
      <c r="C122" s="54"/>
      <c r="D122" s="54"/>
      <c r="E122" s="54"/>
      <c r="F122" s="54"/>
      <c r="G122" s="54"/>
      <c r="H122" s="54"/>
      <c r="I122" s="54"/>
      <c r="J122" s="54"/>
      <c r="K122" s="54"/>
      <c r="L122" s="54"/>
      <c r="M122" s="54"/>
      <c r="N122" s="54"/>
      <c r="O122" s="54"/>
      <c r="P122" s="54"/>
      <c r="Q122" s="54"/>
      <c r="R122" s="54"/>
      <c r="S122" s="54"/>
      <c r="T122" s="54"/>
      <c r="U122" s="54"/>
      <c r="V122" s="54"/>
      <c r="W122" s="54"/>
      <c r="X122" s="54"/>
      <c r="Y122" s="54"/>
      <c r="Z122" s="54"/>
      <c r="AA122" s="54"/>
      <c r="AB122" s="54"/>
      <c r="AC122" s="54"/>
      <c r="AD122" s="47"/>
    </row>
    <row r="123" spans="1:30" ht="18.75">
      <c r="A123" s="47"/>
      <c r="B123" s="275" t="s">
        <v>485</v>
      </c>
      <c r="C123" s="54"/>
      <c r="D123" s="54"/>
      <c r="E123" s="54"/>
      <c r="F123" s="54"/>
      <c r="G123" s="54"/>
      <c r="H123" s="54"/>
      <c r="I123" s="54"/>
      <c r="J123" s="54"/>
      <c r="K123" s="54"/>
      <c r="L123" s="54"/>
      <c r="M123" s="54"/>
      <c r="N123" s="54"/>
      <c r="O123" s="54"/>
      <c r="P123" s="54"/>
      <c r="Q123" s="54"/>
      <c r="R123" s="54"/>
      <c r="S123" s="54"/>
      <c r="T123" s="54"/>
      <c r="U123" s="54"/>
      <c r="V123" s="54"/>
      <c r="W123" s="54"/>
      <c r="X123" s="54"/>
      <c r="Y123" s="54"/>
      <c r="Z123" s="54"/>
      <c r="AA123" s="54"/>
      <c r="AB123" s="54"/>
      <c r="AC123" s="54"/>
      <c r="AD123" s="47"/>
    </row>
    <row r="124" spans="1:30" ht="18.75">
      <c r="A124" s="47"/>
      <c r="B124" s="218"/>
      <c r="C124" s="54"/>
      <c r="D124" s="54"/>
      <c r="E124" s="54"/>
      <c r="F124" s="54"/>
      <c r="G124" s="54"/>
      <c r="H124" s="54"/>
      <c r="I124" s="54"/>
      <c r="J124" s="54"/>
      <c r="K124" s="54"/>
      <c r="L124" s="54"/>
      <c r="M124" s="54"/>
      <c r="N124" s="54"/>
      <c r="O124" s="54"/>
      <c r="P124" s="54"/>
      <c r="Q124" s="54"/>
      <c r="R124" s="54"/>
      <c r="S124" s="54"/>
      <c r="T124" s="54"/>
      <c r="U124" s="54"/>
      <c r="V124" s="54"/>
      <c r="W124" s="54"/>
      <c r="X124" s="54"/>
      <c r="Y124" s="54"/>
      <c r="Z124" s="54"/>
      <c r="AA124" s="54"/>
      <c r="AB124" s="54"/>
      <c r="AC124" s="54"/>
      <c r="AD124" s="47"/>
    </row>
    <row r="125" spans="1:30" ht="18.75">
      <c r="A125" s="47"/>
      <c r="B125" s="275" t="s">
        <v>486</v>
      </c>
      <c r="C125" s="54"/>
      <c r="D125" s="54"/>
      <c r="E125" s="54"/>
      <c r="F125" s="54"/>
      <c r="G125" s="54"/>
      <c r="H125" s="54"/>
      <c r="I125" s="54"/>
      <c r="J125" s="54"/>
      <c r="K125" s="54"/>
      <c r="L125" s="54"/>
      <c r="M125" s="54"/>
      <c r="N125" s="54"/>
      <c r="O125" s="54"/>
      <c r="P125" s="54"/>
      <c r="Q125" s="54"/>
      <c r="R125" s="54"/>
      <c r="S125" s="54"/>
      <c r="T125" s="54"/>
      <c r="U125" s="54"/>
      <c r="V125" s="54"/>
      <c r="W125" s="54"/>
      <c r="X125" s="54"/>
      <c r="Y125" s="54"/>
      <c r="Z125" s="54"/>
      <c r="AA125" s="54"/>
      <c r="AB125" s="54"/>
      <c r="AC125" s="54"/>
      <c r="AD125" s="47"/>
    </row>
    <row r="126" spans="1:30" ht="18.75">
      <c r="A126" s="47"/>
      <c r="B126" s="275" t="s">
        <v>487</v>
      </c>
      <c r="C126" s="54"/>
      <c r="D126" s="54"/>
      <c r="E126" s="54"/>
      <c r="F126" s="54"/>
      <c r="G126" s="54"/>
      <c r="H126" s="54"/>
      <c r="I126" s="54"/>
      <c r="J126" s="54"/>
      <c r="K126" s="54"/>
      <c r="L126" s="54"/>
      <c r="M126" s="54"/>
      <c r="N126" s="54"/>
      <c r="O126" s="54"/>
      <c r="P126" s="54"/>
      <c r="Q126" s="54"/>
      <c r="R126" s="54"/>
      <c r="S126" s="54"/>
      <c r="T126" s="54"/>
      <c r="U126" s="54"/>
      <c r="V126" s="54"/>
      <c r="W126" s="54"/>
      <c r="X126" s="54"/>
      <c r="Y126" s="54"/>
      <c r="Z126" s="54"/>
      <c r="AA126" s="54"/>
      <c r="AB126" s="54"/>
      <c r="AC126" s="54"/>
      <c r="AD126" s="47"/>
    </row>
    <row r="127" spans="1:30" ht="18.75">
      <c r="A127" s="47"/>
      <c r="B127" s="54"/>
      <c r="C127" s="54"/>
      <c r="D127" s="54"/>
      <c r="E127" s="54"/>
      <c r="F127" s="54"/>
      <c r="G127" s="54"/>
      <c r="H127" s="54"/>
      <c r="I127" s="54"/>
      <c r="J127" s="54"/>
      <c r="K127" s="54"/>
      <c r="L127" s="54"/>
      <c r="M127" s="54"/>
      <c r="N127" s="54"/>
      <c r="O127" s="54"/>
      <c r="P127" s="54"/>
      <c r="Q127" s="54"/>
      <c r="R127" s="54"/>
      <c r="S127" s="54"/>
      <c r="T127" s="54"/>
      <c r="U127" s="54"/>
      <c r="V127" s="54"/>
      <c r="W127" s="54"/>
      <c r="X127" s="54"/>
      <c r="Y127" s="54"/>
      <c r="Z127" s="54"/>
      <c r="AA127" s="54"/>
      <c r="AB127" s="54"/>
      <c r="AC127" s="54"/>
      <c r="AD127" s="47"/>
    </row>
    <row r="128" spans="1:30">
      <c r="A128" s="47"/>
      <c r="B128" s="47"/>
      <c r="C128" s="47"/>
      <c r="D128" s="47"/>
      <c r="E128" s="47"/>
      <c r="F128" s="47"/>
      <c r="G128" s="47"/>
      <c r="H128" s="47"/>
      <c r="I128" s="47"/>
      <c r="J128" s="47"/>
      <c r="K128" s="47"/>
      <c r="L128" s="47"/>
      <c r="M128" s="47"/>
      <c r="N128" s="47"/>
      <c r="O128" s="47"/>
      <c r="P128" s="47"/>
      <c r="Q128" s="47"/>
      <c r="R128" s="47"/>
      <c r="S128" s="47"/>
      <c r="T128" s="47"/>
      <c r="U128" s="47"/>
      <c r="V128" s="47"/>
      <c r="W128" s="47"/>
      <c r="X128" s="47"/>
      <c r="Y128" s="47"/>
      <c r="Z128" s="47"/>
      <c r="AA128" s="47"/>
      <c r="AB128" s="47"/>
      <c r="AC128" s="47"/>
      <c r="AD128" s="47"/>
    </row>
    <row r="129" spans="1:30">
      <c r="A129" s="47"/>
      <c r="B129" s="47"/>
      <c r="C129" s="47"/>
      <c r="D129" s="47"/>
      <c r="E129" s="47"/>
      <c r="F129" s="47"/>
      <c r="G129" s="47"/>
      <c r="H129" s="47"/>
      <c r="I129" s="47"/>
      <c r="J129" s="47"/>
      <c r="K129" s="47"/>
      <c r="L129" s="47"/>
      <c r="M129" s="47"/>
      <c r="N129" s="47"/>
      <c r="O129" s="47"/>
      <c r="P129" s="47"/>
      <c r="Q129" s="47"/>
      <c r="R129" s="47"/>
      <c r="S129" s="47"/>
      <c r="T129" s="47"/>
      <c r="U129" s="47"/>
      <c r="V129" s="47"/>
      <c r="W129" s="47"/>
      <c r="X129" s="47"/>
      <c r="Y129" s="47"/>
      <c r="Z129" s="47"/>
      <c r="AA129" s="47"/>
      <c r="AB129" s="47"/>
      <c r="AC129" s="47"/>
      <c r="AD129" s="47"/>
    </row>
  </sheetData>
  <sheetProtection password="D7AA" sheet="1" objects="1" scenarios="1"/>
  <mergeCells count="40">
    <mergeCell ref="H6:P6"/>
    <mergeCell ref="H34:P34"/>
    <mergeCell ref="B1:AB1"/>
    <mergeCell ref="B29:AB29"/>
    <mergeCell ref="G28:J28"/>
    <mergeCell ref="N21:R21"/>
    <mergeCell ref="N22:R22"/>
    <mergeCell ref="N23:R23"/>
    <mergeCell ref="B28:F28"/>
    <mergeCell ref="G56:J56"/>
    <mergeCell ref="C58:D58"/>
    <mergeCell ref="Z58:AA58"/>
    <mergeCell ref="T28:Z28"/>
    <mergeCell ref="T56:Z56"/>
    <mergeCell ref="N49:R49"/>
    <mergeCell ref="N50:R50"/>
    <mergeCell ref="N51:R51"/>
    <mergeCell ref="B56:F56"/>
    <mergeCell ref="M112:R113"/>
    <mergeCell ref="M61:Q65"/>
    <mergeCell ref="B95:D95"/>
    <mergeCell ref="F95:L96"/>
    <mergeCell ref="B96:D96"/>
    <mergeCell ref="B97:L97"/>
    <mergeCell ref="B98:D98"/>
    <mergeCell ref="F98:L99"/>
    <mergeCell ref="B99:D99"/>
    <mergeCell ref="M95:Q99"/>
    <mergeCell ref="B61:D61"/>
    <mergeCell ref="B62:D62"/>
    <mergeCell ref="B64:D64"/>
    <mergeCell ref="B65:D65"/>
    <mergeCell ref="B63:L63"/>
    <mergeCell ref="F61:L62"/>
    <mergeCell ref="J110:L110"/>
    <mergeCell ref="J76:L76"/>
    <mergeCell ref="M59:R59"/>
    <mergeCell ref="M78:R79"/>
    <mergeCell ref="M93:R94"/>
    <mergeCell ref="F64:L65"/>
  </mergeCells>
  <hyperlinks>
    <hyperlink ref="H6" r:id="rId1"/>
    <hyperlink ref="H34" r:id="rId2"/>
    <hyperlink ref="B28" r:id="rId3" display="https://www.wish.com/"/>
    <hyperlink ref="B56" r:id="rId4" display="https://www.wish.com/"/>
    <hyperlink ref="N50" r:id="rId5"/>
    <hyperlink ref="N22" r:id="rId6"/>
    <hyperlink ref="T28" r:id="rId7"/>
    <hyperlink ref="T56" r:id="rId8"/>
    <hyperlink ref="K28" r:id="rId9" display="https://cittimarkt.de/flensburg"/>
    <hyperlink ref="E77" r:id="rId10" display="https://www.livsmedelsverket.se/livsmedel-och-innehall/tillsatser-e-nummer/sok-e-nummer/"/>
    <hyperlink ref="T64" r:id="rId11" display="https://da.wikipedia.org/wiki/Kaliumnitrat"/>
    <hyperlink ref="T65" r:id="rId12" display="https://da.wikipedia.org/wiki/Natriumnitrat"/>
    <hyperlink ref="N75" r:id="rId13"/>
    <hyperlink ref="E111" r:id="rId14" display="https://www.livsmedelsverket.se/livsmedel-och-innehall/tillsatser-e-nummer/sok-e-nummer/"/>
    <hyperlink ref="N109" r:id="rId15"/>
    <hyperlink ref="T98" r:id="rId16" display="https://en.wikipedia.org/wiki/Potassium_nitrate"/>
    <hyperlink ref="T99" r:id="rId17" display="https://en.wikipedia.org/wiki/Sodium_nitrate"/>
  </hyperlinks>
  <pageMargins left="0.7" right="0.7" top="0.75" bottom="0.75" header="0.3" footer="0.3"/>
  <pageSetup paperSize="9" orientation="portrait" r:id="rId18"/>
  <drawing r:id="rId19"/>
</worksheet>
</file>

<file path=xl/worksheets/sheet10.xml><?xml version="1.0" encoding="utf-8"?>
<worksheet xmlns="http://schemas.openxmlformats.org/spreadsheetml/2006/main" xmlns:r="http://schemas.openxmlformats.org/officeDocument/2006/relationships">
  <sheetPr>
    <pageSetUpPr fitToPage="1"/>
  </sheetPr>
  <dimension ref="A1:R59"/>
  <sheetViews>
    <sheetView zoomScaleNormal="100" workbookViewId="0">
      <selection activeCell="E3" sqref="E3"/>
    </sheetView>
  </sheetViews>
  <sheetFormatPr defaultRowHeight="21"/>
  <cols>
    <col min="1" max="1" width="2.7109375" style="90" customWidth="1"/>
    <col min="2" max="2" width="11.5703125" style="103" bestFit="1" customWidth="1"/>
    <col min="3" max="3" width="33.7109375" style="90" customWidth="1"/>
    <col min="4" max="4" width="43.7109375" style="90" customWidth="1"/>
    <col min="5" max="5" width="12.7109375" style="103" customWidth="1"/>
    <col min="6" max="6" width="33" style="103" bestFit="1" customWidth="1"/>
    <col min="7" max="7" width="14.28515625" style="90" customWidth="1"/>
    <col min="8" max="8" width="14.85546875" style="90" customWidth="1"/>
    <col min="9" max="16" width="10.7109375" style="90" customWidth="1"/>
    <col min="17" max="16384" width="9.140625" style="90"/>
  </cols>
  <sheetData>
    <row r="1" spans="1:18" s="58" customFormat="1" ht="33.950000000000003" customHeight="1">
      <c r="A1" s="328"/>
      <c r="B1" s="452" t="s">
        <v>495</v>
      </c>
      <c r="C1" s="453"/>
      <c r="D1" s="485"/>
      <c r="E1" s="2">
        <v>1</v>
      </c>
      <c r="F1" s="292" t="s">
        <v>54</v>
      </c>
      <c r="G1" s="6">
        <v>108</v>
      </c>
      <c r="H1" s="291" t="s">
        <v>86</v>
      </c>
      <c r="I1" s="479" t="str">
        <f>CONCATENATE('Salt DK'!J192,'Salt DK'!M178,'Salt DK'!N178)</f>
        <v>Jeg går efter en max grænseværdi af Nitrit 108 mg / kg kød</v>
      </c>
      <c r="J1" s="480"/>
      <c r="K1" s="480"/>
      <c r="L1" s="480"/>
      <c r="M1" s="480"/>
      <c r="N1" s="480"/>
      <c r="O1" s="480"/>
      <c r="P1" s="481"/>
      <c r="Q1" s="55"/>
      <c r="R1" s="55"/>
    </row>
    <row r="2" spans="1:18" s="58" customFormat="1" ht="33.950000000000003" customHeight="1" thickBot="1">
      <c r="A2" s="328"/>
      <c r="B2" s="493" t="s">
        <v>496</v>
      </c>
      <c r="C2" s="494"/>
      <c r="D2" s="495"/>
      <c r="E2" s="3">
        <v>0.85</v>
      </c>
      <c r="F2" s="294" t="s">
        <v>55</v>
      </c>
      <c r="G2" s="7">
        <f>+'Salt DK'!M179</f>
        <v>108</v>
      </c>
      <c r="H2" s="60" t="s">
        <v>86</v>
      </c>
      <c r="I2" s="482" t="str">
        <f>CONCATENATE('Salt DK'!J193,'Salt DK'!M178,'Salt DK'!P178)</f>
        <v>I go for a max limit of Nitrite 108 mg / kg meat</v>
      </c>
      <c r="J2" s="483"/>
      <c r="K2" s="483"/>
      <c r="L2" s="483"/>
      <c r="M2" s="483"/>
      <c r="N2" s="483"/>
      <c r="O2" s="483"/>
      <c r="P2" s="484"/>
      <c r="Q2" s="55"/>
      <c r="R2" s="55"/>
    </row>
    <row r="3" spans="1:18" s="58" customFormat="1" ht="33.950000000000003" customHeight="1" thickBot="1">
      <c r="A3" s="328"/>
      <c r="B3" s="61" t="s">
        <v>250</v>
      </c>
      <c r="C3" s="60" t="s">
        <v>6</v>
      </c>
      <c r="D3" s="118" t="s">
        <v>15</v>
      </c>
      <c r="E3" s="4">
        <v>6.0000000000000001E-3</v>
      </c>
      <c r="F3" s="62" t="s">
        <v>94</v>
      </c>
      <c r="G3" s="331" t="s">
        <v>446</v>
      </c>
      <c r="H3" s="287">
        <f>100%-(E2/E1)</f>
        <v>0.15000000000000002</v>
      </c>
      <c r="I3" s="473" t="s">
        <v>60</v>
      </c>
      <c r="J3" s="473"/>
      <c r="K3" s="473"/>
      <c r="L3" s="473"/>
      <c r="M3" s="473"/>
      <c r="N3" s="473"/>
      <c r="O3" s="473"/>
      <c r="P3" s="474"/>
      <c r="Q3" s="55"/>
      <c r="R3" s="55"/>
    </row>
    <row r="4" spans="1:18" s="58" customFormat="1" ht="33.950000000000003" customHeight="1">
      <c r="A4" s="328"/>
      <c r="B4" s="8">
        <v>12</v>
      </c>
      <c r="C4" s="119" t="s">
        <v>95</v>
      </c>
      <c r="D4" s="119" t="s">
        <v>96</v>
      </c>
      <c r="E4" s="105">
        <f t="shared" ref="E4:E11" si="0">+$E$1*B4</f>
        <v>12</v>
      </c>
      <c r="F4" s="210">
        <f>+E4</f>
        <v>12</v>
      </c>
      <c r="G4" s="460" t="s">
        <v>254</v>
      </c>
      <c r="H4" s="460"/>
      <c r="I4" s="460"/>
      <c r="J4" s="460"/>
      <c r="K4" s="460"/>
      <c r="L4" s="460"/>
      <c r="M4" s="460"/>
      <c r="N4" s="460"/>
      <c r="O4" s="460"/>
      <c r="P4" s="461"/>
      <c r="Q4" s="55"/>
      <c r="R4" s="55"/>
    </row>
    <row r="5" spans="1:18" s="58" customFormat="1" ht="33.950000000000003" customHeight="1">
      <c r="A5" s="328"/>
      <c r="B5" s="9">
        <v>18</v>
      </c>
      <c r="C5" s="109" t="s">
        <v>110</v>
      </c>
      <c r="D5" s="109" t="s">
        <v>111</v>
      </c>
      <c r="E5" s="110">
        <f t="shared" si="0"/>
        <v>18</v>
      </c>
      <c r="F5" s="120">
        <f>+E5</f>
        <v>18</v>
      </c>
      <c r="G5" s="458" t="s">
        <v>255</v>
      </c>
      <c r="H5" s="458"/>
      <c r="I5" s="458"/>
      <c r="J5" s="458"/>
      <c r="K5" s="458"/>
      <c r="L5" s="458"/>
      <c r="M5" s="458"/>
      <c r="N5" s="458"/>
      <c r="O5" s="458"/>
      <c r="P5" s="459"/>
      <c r="Q5" s="55"/>
      <c r="R5" s="55"/>
    </row>
    <row r="6" spans="1:18" s="58" customFormat="1" ht="33.950000000000003" customHeight="1" thickBot="1">
      <c r="A6" s="328"/>
      <c r="B6" s="61">
        <v>7</v>
      </c>
      <c r="C6" s="71" t="s">
        <v>10</v>
      </c>
      <c r="D6" s="71" t="s">
        <v>3</v>
      </c>
      <c r="E6" s="107">
        <f t="shared" si="0"/>
        <v>7</v>
      </c>
      <c r="F6" s="211">
        <f>+E6</f>
        <v>7</v>
      </c>
      <c r="G6" s="460" t="s">
        <v>20</v>
      </c>
      <c r="H6" s="460"/>
      <c r="I6" s="460"/>
      <c r="J6" s="460"/>
      <c r="K6" s="460"/>
      <c r="L6" s="460"/>
      <c r="M6" s="460"/>
      <c r="N6" s="460"/>
      <c r="O6" s="460"/>
      <c r="P6" s="461"/>
      <c r="Q6" s="55"/>
      <c r="R6" s="55"/>
    </row>
    <row r="7" spans="1:18" s="58" customFormat="1" ht="33.950000000000003" customHeight="1">
      <c r="A7" s="328"/>
      <c r="B7" s="108">
        <v>3</v>
      </c>
      <c r="C7" s="109" t="s">
        <v>8</v>
      </c>
      <c r="D7" s="109" t="s">
        <v>1</v>
      </c>
      <c r="E7" s="110">
        <f t="shared" si="0"/>
        <v>3</v>
      </c>
      <c r="F7" s="120">
        <f t="shared" ref="F7:F13" si="1">ROUND(E7,0)</f>
        <v>3</v>
      </c>
      <c r="G7" s="460" t="s">
        <v>21</v>
      </c>
      <c r="H7" s="460"/>
      <c r="I7" s="460"/>
      <c r="J7" s="460"/>
      <c r="K7" s="460"/>
      <c r="L7" s="460"/>
      <c r="M7" s="460"/>
      <c r="N7" s="460"/>
      <c r="O7" s="460"/>
      <c r="P7" s="461"/>
      <c r="Q7" s="55"/>
      <c r="R7" s="55"/>
    </row>
    <row r="8" spans="1:18" s="58" customFormat="1" ht="33.950000000000003" customHeight="1">
      <c r="A8" s="328"/>
      <c r="B8" s="293">
        <v>3</v>
      </c>
      <c r="C8" s="67" t="s">
        <v>9</v>
      </c>
      <c r="D8" s="67" t="s">
        <v>2</v>
      </c>
      <c r="E8" s="106">
        <f t="shared" si="0"/>
        <v>3</v>
      </c>
      <c r="F8" s="121">
        <f t="shared" si="1"/>
        <v>3</v>
      </c>
      <c r="G8" s="422" t="str">
        <f>CONCATENATE("Det giver en saltningsgrad på ",$C$18*100," %")</f>
        <v>Det giver en saltningsgrad på 3 %</v>
      </c>
      <c r="H8" s="422"/>
      <c r="I8" s="422"/>
      <c r="J8" s="422"/>
      <c r="K8" s="422"/>
      <c r="L8" s="422"/>
      <c r="M8" s="422"/>
      <c r="N8" s="422"/>
      <c r="O8" s="422"/>
      <c r="P8" s="423"/>
      <c r="Q8" s="55"/>
      <c r="R8" s="55"/>
    </row>
    <row r="9" spans="1:18" s="58" customFormat="1" ht="33.950000000000003" customHeight="1">
      <c r="A9" s="328"/>
      <c r="B9" s="293">
        <v>3</v>
      </c>
      <c r="C9" s="67" t="s">
        <v>237</v>
      </c>
      <c r="D9" s="67" t="s">
        <v>447</v>
      </c>
      <c r="E9" s="106">
        <f t="shared" si="0"/>
        <v>3</v>
      </c>
      <c r="F9" s="121">
        <f t="shared" si="1"/>
        <v>3</v>
      </c>
      <c r="G9" s="464" t="str">
        <f>CONCATENATE("It gives a degree of salting ",$C$18*100," %")</f>
        <v>It gives a degree of salting 3 %</v>
      </c>
      <c r="H9" s="464"/>
      <c r="I9" s="464"/>
      <c r="J9" s="464"/>
      <c r="K9" s="464"/>
      <c r="L9" s="464"/>
      <c r="M9" s="464"/>
      <c r="N9" s="464"/>
      <c r="O9" s="464"/>
      <c r="P9" s="465"/>
      <c r="Q9" s="55"/>
      <c r="R9" s="55"/>
    </row>
    <row r="10" spans="1:18" s="58" customFormat="1" ht="33.950000000000003" customHeight="1">
      <c r="A10" s="328"/>
      <c r="B10" s="293">
        <v>3</v>
      </c>
      <c r="C10" s="67" t="s">
        <v>37</v>
      </c>
      <c r="D10" s="75" t="s">
        <v>38</v>
      </c>
      <c r="E10" s="106">
        <f t="shared" si="0"/>
        <v>3</v>
      </c>
      <c r="F10" s="121">
        <f t="shared" si="1"/>
        <v>3</v>
      </c>
      <c r="G10" s="486" t="str">
        <f>IF($H$3&lt;10%,C20,IF($H$3&lt;20.1%,C21,IF($H$3&gt;=20.1%,C22,"ERR")))</f>
        <v>Vægt tab er fint -Weight loss is fine</v>
      </c>
      <c r="H10" s="433"/>
      <c r="I10" s="433"/>
      <c r="J10" s="433"/>
      <c r="K10" s="433"/>
      <c r="L10" s="433"/>
      <c r="M10" s="433"/>
      <c r="N10" s="433"/>
      <c r="O10" s="433"/>
      <c r="P10" s="434"/>
      <c r="Q10" s="55"/>
      <c r="R10" s="55"/>
    </row>
    <row r="11" spans="1:18" s="58" customFormat="1" ht="33.950000000000003" customHeight="1">
      <c r="A11" s="328"/>
      <c r="B11" s="293">
        <v>3</v>
      </c>
      <c r="C11" s="67" t="s">
        <v>7</v>
      </c>
      <c r="D11" s="67" t="s">
        <v>0</v>
      </c>
      <c r="E11" s="106">
        <f t="shared" si="0"/>
        <v>3</v>
      </c>
      <c r="F11" s="121">
        <f t="shared" si="1"/>
        <v>3</v>
      </c>
      <c r="G11" s="486" t="str">
        <f>IF($G$10=C20,C23,IF($G$10=C21,C24,IF($G$10&gt;=C22,C25,"ERR")))</f>
        <v>God holdbarhed - Good durability</v>
      </c>
      <c r="H11" s="433"/>
      <c r="I11" s="433"/>
      <c r="J11" s="433"/>
      <c r="K11" s="433"/>
      <c r="L11" s="433"/>
      <c r="M11" s="433"/>
      <c r="N11" s="433"/>
      <c r="O11" s="433"/>
      <c r="P11" s="434"/>
      <c r="Q11" s="55"/>
      <c r="R11" s="55"/>
    </row>
    <row r="12" spans="1:18" s="58" customFormat="1" ht="33.950000000000003" customHeight="1">
      <c r="A12" s="328"/>
      <c r="B12" s="293">
        <v>1</v>
      </c>
      <c r="C12" s="67" t="s">
        <v>83</v>
      </c>
      <c r="D12" s="67" t="s">
        <v>246</v>
      </c>
      <c r="E12" s="106">
        <f>+$E$1*B12</f>
        <v>1</v>
      </c>
      <c r="F12" s="121">
        <f t="shared" si="1"/>
        <v>1</v>
      </c>
      <c r="G12" s="486" t="str">
        <f>IF('Salt DK'!M179&lt;='Salt DK'!M178,'Salt DK'!B195,'Salt DK'!J195)</f>
        <v>Aktuel tilsat mængde af Nitrit 108 mg / kg kød</v>
      </c>
      <c r="H12" s="433"/>
      <c r="I12" s="433"/>
      <c r="J12" s="433"/>
      <c r="K12" s="433"/>
      <c r="L12" s="433"/>
      <c r="M12" s="433"/>
      <c r="N12" s="433"/>
      <c r="O12" s="433"/>
      <c r="P12" s="434"/>
      <c r="Q12" s="55"/>
      <c r="R12" s="55"/>
    </row>
    <row r="13" spans="1:18" s="58" customFormat="1" ht="33.950000000000003" customHeight="1">
      <c r="A13" s="328"/>
      <c r="B13" s="76">
        <v>1</v>
      </c>
      <c r="C13" s="77" t="s">
        <v>11</v>
      </c>
      <c r="D13" s="77" t="s">
        <v>4</v>
      </c>
      <c r="E13" s="106">
        <f>+$E$1*B13</f>
        <v>1</v>
      </c>
      <c r="F13" s="121">
        <f t="shared" si="1"/>
        <v>1</v>
      </c>
      <c r="G13" s="490" t="str">
        <f>IF('Salt DK'!M179&lt;='Salt DK'!M178,'Salt DK'!B196,'Salt DK'!J196)</f>
        <v>Actual added amount of Nitrite 108 mg / kg meat</v>
      </c>
      <c r="H13" s="464"/>
      <c r="I13" s="464"/>
      <c r="J13" s="464"/>
      <c r="K13" s="464"/>
      <c r="L13" s="464"/>
      <c r="M13" s="464"/>
      <c r="N13" s="464"/>
      <c r="O13" s="464"/>
      <c r="P13" s="465"/>
      <c r="Q13" s="55"/>
      <c r="R13" s="55"/>
    </row>
    <row r="14" spans="1:18" s="58" customFormat="1" ht="33.950000000000003" customHeight="1">
      <c r="A14" s="328"/>
      <c r="B14" s="76"/>
      <c r="C14" s="77"/>
      <c r="D14" s="77"/>
      <c r="E14" s="106"/>
      <c r="F14" s="121"/>
      <c r="G14" s="491" t="s">
        <v>69</v>
      </c>
      <c r="H14" s="424"/>
      <c r="I14" s="424"/>
      <c r="J14" s="424"/>
      <c r="K14" s="424"/>
      <c r="L14" s="424"/>
      <c r="M14" s="424"/>
      <c r="N14" s="424"/>
      <c r="O14" s="424"/>
      <c r="P14" s="425"/>
      <c r="Q14" s="55"/>
      <c r="R14" s="55"/>
    </row>
    <row r="15" spans="1:18" s="58" customFormat="1" ht="33.950000000000003" customHeight="1">
      <c r="A15" s="328"/>
      <c r="B15" s="496" t="s">
        <v>450</v>
      </c>
      <c r="C15" s="497"/>
      <c r="D15" s="497"/>
      <c r="E15" s="497"/>
      <c r="F15" s="498"/>
      <c r="G15" s="487" t="s">
        <v>70</v>
      </c>
      <c r="H15" s="426"/>
      <c r="I15" s="426"/>
      <c r="J15" s="426"/>
      <c r="K15" s="426"/>
      <c r="L15" s="426"/>
      <c r="M15" s="426"/>
      <c r="N15" s="426"/>
      <c r="O15" s="426"/>
      <c r="P15" s="427"/>
      <c r="Q15" s="55"/>
      <c r="R15" s="55"/>
    </row>
    <row r="16" spans="1:18" s="58" customFormat="1" ht="33.950000000000003" customHeight="1" thickBot="1">
      <c r="A16" s="328"/>
      <c r="B16" s="526" t="s">
        <v>503</v>
      </c>
      <c r="C16" s="527"/>
      <c r="D16" s="527"/>
      <c r="E16" s="527"/>
      <c r="F16" s="528"/>
      <c r="G16" s="487" t="s">
        <v>74</v>
      </c>
      <c r="H16" s="426"/>
      <c r="I16" s="426"/>
      <c r="J16" s="426"/>
      <c r="K16" s="426"/>
      <c r="L16" s="426"/>
      <c r="M16" s="426"/>
      <c r="N16" s="426"/>
      <c r="O16" s="426"/>
      <c r="P16" s="427"/>
      <c r="Q16" s="55"/>
      <c r="R16" s="55"/>
    </row>
    <row r="17" spans="1:18" s="58" customFormat="1" ht="33.950000000000003" customHeight="1" thickBot="1">
      <c r="A17" s="328"/>
      <c r="B17" s="81">
        <f>+F17-E17</f>
        <v>17</v>
      </c>
      <c r="C17" s="82" t="s">
        <v>81</v>
      </c>
      <c r="D17" s="82" t="s">
        <v>82</v>
      </c>
      <c r="E17" s="113">
        <f>F4+F5+F6</f>
        <v>37</v>
      </c>
      <c r="F17" s="123">
        <f>SUM(F4:F13)</f>
        <v>54</v>
      </c>
      <c r="G17" s="488" t="s">
        <v>75</v>
      </c>
      <c r="H17" s="450"/>
      <c r="I17" s="450"/>
      <c r="J17" s="450"/>
      <c r="K17" s="450"/>
      <c r="L17" s="450"/>
      <c r="M17" s="450"/>
      <c r="N17" s="450"/>
      <c r="O17" s="450"/>
      <c r="P17" s="451"/>
      <c r="Q17" s="55"/>
      <c r="R17" s="55"/>
    </row>
    <row r="18" spans="1:18" s="58" customFormat="1" ht="51" customHeight="1" thickBot="1">
      <c r="A18" s="124"/>
      <c r="B18" s="327"/>
      <c r="C18" s="326">
        <f>ROUND((E4+E5)/(E1*1000),3)</f>
        <v>0.03</v>
      </c>
      <c r="D18" s="428" t="s">
        <v>114</v>
      </c>
      <c r="E18" s="428"/>
      <c r="F18" s="428"/>
      <c r="G18" s="437" t="s">
        <v>604</v>
      </c>
      <c r="H18" s="438"/>
      <c r="I18" s="438"/>
      <c r="J18" s="438"/>
      <c r="K18" s="438"/>
      <c r="L18" s="438"/>
      <c r="M18" s="438"/>
      <c r="N18" s="438"/>
      <c r="O18" s="438"/>
      <c r="P18" s="439"/>
      <c r="Q18" s="55"/>
      <c r="R18" s="55"/>
    </row>
    <row r="19" spans="1:18" ht="33.950000000000003" customHeight="1">
      <c r="A19" s="88"/>
      <c r="B19" s="267"/>
      <c r="C19" s="88" t="s">
        <v>18</v>
      </c>
      <c r="D19" s="88"/>
      <c r="E19" s="267"/>
      <c r="F19" s="267"/>
      <c r="G19" s="88"/>
      <c r="H19" s="88"/>
      <c r="I19" s="88"/>
      <c r="J19" s="88"/>
      <c r="K19" s="88"/>
      <c r="L19" s="88"/>
      <c r="M19" s="88"/>
      <c r="N19" s="88"/>
      <c r="O19" s="435" t="s">
        <v>19</v>
      </c>
      <c r="P19" s="435"/>
      <c r="Q19" s="86"/>
      <c r="R19" s="86"/>
    </row>
    <row r="20" spans="1:18" ht="33.950000000000003" customHeight="1">
      <c r="A20" s="127"/>
      <c r="B20" s="127"/>
      <c r="C20" s="92" t="s">
        <v>46</v>
      </c>
      <c r="D20" s="92"/>
      <c r="E20" s="93" t="s">
        <v>251</v>
      </c>
      <c r="F20" s="94" t="s">
        <v>51</v>
      </c>
      <c r="G20" s="430" t="s">
        <v>76</v>
      </c>
      <c r="H20" s="430"/>
      <c r="I20" s="430"/>
      <c r="J20" s="430"/>
      <c r="K20" s="436" t="s">
        <v>109</v>
      </c>
      <c r="L20" s="436"/>
      <c r="M20" s="436"/>
      <c r="N20" s="436"/>
      <c r="O20" s="436"/>
      <c r="P20" s="436"/>
      <c r="Q20" s="86"/>
      <c r="R20" s="86"/>
    </row>
    <row r="21" spans="1:18" ht="33.950000000000003" customHeight="1">
      <c r="A21" s="127"/>
      <c r="B21" s="127"/>
      <c r="C21" s="92" t="s">
        <v>45</v>
      </c>
      <c r="D21" s="92"/>
      <c r="E21" s="93" t="s">
        <v>252</v>
      </c>
      <c r="F21" s="94" t="s">
        <v>52</v>
      </c>
      <c r="G21" s="431" t="s">
        <v>77</v>
      </c>
      <c r="H21" s="431"/>
      <c r="I21" s="431"/>
      <c r="J21" s="431"/>
      <c r="K21" s="128"/>
      <c r="L21" s="128"/>
      <c r="M21" s="128"/>
      <c r="N21" s="128"/>
      <c r="O21" s="128"/>
      <c r="P21" s="128"/>
      <c r="Q21" s="86"/>
      <c r="R21" s="86"/>
    </row>
    <row r="22" spans="1:18" ht="33.950000000000003" customHeight="1">
      <c r="A22" s="97"/>
      <c r="B22" s="97"/>
      <c r="C22" s="92" t="s">
        <v>47</v>
      </c>
      <c r="D22" s="97"/>
      <c r="E22" s="95" t="s">
        <v>253</v>
      </c>
      <c r="F22" s="96" t="s">
        <v>53</v>
      </c>
      <c r="G22" s="432" t="s">
        <v>78</v>
      </c>
      <c r="H22" s="432"/>
      <c r="I22" s="432"/>
      <c r="J22" s="432"/>
      <c r="K22" s="86"/>
      <c r="L22" s="86"/>
      <c r="M22" s="86"/>
      <c r="N22" s="86"/>
      <c r="O22" s="86"/>
      <c r="P22" s="86"/>
      <c r="Q22" s="86"/>
      <c r="R22" s="86"/>
    </row>
    <row r="23" spans="1:18" ht="33.950000000000003" customHeight="1">
      <c r="A23" s="97"/>
      <c r="B23" s="97"/>
      <c r="C23" s="98" t="s">
        <v>72</v>
      </c>
      <c r="D23" s="97"/>
      <c r="E23" s="98" t="s">
        <v>115</v>
      </c>
      <c r="F23" s="97"/>
      <c r="G23" s="86"/>
      <c r="H23" s="86"/>
      <c r="I23" s="86"/>
      <c r="J23" s="86"/>
      <c r="K23" s="86"/>
      <c r="L23" s="86"/>
      <c r="M23" s="86"/>
      <c r="N23" s="86"/>
      <c r="O23" s="86"/>
      <c r="P23" s="86"/>
      <c r="Q23" s="86"/>
      <c r="R23" s="86"/>
    </row>
    <row r="24" spans="1:18" ht="33.950000000000003" customHeight="1">
      <c r="A24" s="97"/>
      <c r="B24" s="97"/>
      <c r="C24" s="92" t="s">
        <v>71</v>
      </c>
      <c r="D24" s="97"/>
      <c r="E24" s="99" t="s">
        <v>602</v>
      </c>
      <c r="F24" s="97"/>
      <c r="G24" s="86"/>
      <c r="H24" s="92"/>
      <c r="I24" s="92"/>
      <c r="J24" s="92"/>
      <c r="K24" s="92"/>
      <c r="L24" s="92"/>
      <c r="M24" s="100"/>
      <c r="N24" s="86"/>
      <c r="O24" s="86"/>
      <c r="P24" s="86"/>
      <c r="Q24" s="86"/>
      <c r="R24" s="86"/>
    </row>
    <row r="25" spans="1:18" ht="33.950000000000003" customHeight="1">
      <c r="A25" s="86"/>
      <c r="B25" s="101"/>
      <c r="C25" s="92" t="s">
        <v>73</v>
      </c>
      <c r="D25" s="86"/>
      <c r="E25" s="102" t="s">
        <v>601</v>
      </c>
      <c r="F25" s="101"/>
      <c r="G25" s="86"/>
      <c r="H25" s="92"/>
      <c r="I25" s="92"/>
      <c r="J25" s="92"/>
      <c r="K25" s="92"/>
      <c r="L25" s="92"/>
      <c r="M25" s="100"/>
      <c r="N25" s="86"/>
      <c r="O25" s="86"/>
      <c r="P25" s="86"/>
      <c r="Q25" s="86"/>
      <c r="R25" s="86"/>
    </row>
    <row r="26" spans="1:18" s="129" customFormat="1" ht="15.75">
      <c r="A26" s="358"/>
      <c r="B26" s="359"/>
      <c r="C26" s="359"/>
      <c r="D26" s="359"/>
      <c r="E26" s="359"/>
      <c r="F26" s="359"/>
      <c r="G26" s="359"/>
      <c r="H26" s="359"/>
      <c r="I26" s="359"/>
      <c r="J26" s="358"/>
      <c r="K26" s="358"/>
      <c r="L26" s="358"/>
      <c r="M26" s="358"/>
      <c r="N26" s="358"/>
      <c r="O26" s="358"/>
      <c r="P26" s="358"/>
      <c r="Q26" s="358"/>
      <c r="R26" s="358"/>
    </row>
    <row r="27" spans="1:18" s="129" customFormat="1" ht="18.75">
      <c r="A27" s="358"/>
      <c r="B27" s="360" t="s">
        <v>597</v>
      </c>
      <c r="C27" s="359"/>
      <c r="D27" s="359"/>
      <c r="E27" s="359"/>
      <c r="F27" s="359"/>
      <c r="G27" s="359"/>
      <c r="H27" s="359"/>
      <c r="I27" s="359"/>
      <c r="J27" s="358"/>
      <c r="K27" s="358"/>
      <c r="L27" s="358"/>
      <c r="M27" s="358"/>
      <c r="N27" s="358"/>
      <c r="O27" s="358"/>
      <c r="P27" s="358"/>
      <c r="Q27" s="358"/>
      <c r="R27" s="358"/>
    </row>
    <row r="28" spans="1:18" s="129" customFormat="1" ht="18.75">
      <c r="A28" s="358"/>
      <c r="B28" s="361" t="s">
        <v>658</v>
      </c>
      <c r="C28" s="362"/>
      <c r="D28" s="362"/>
      <c r="E28" s="362"/>
      <c r="F28" s="362"/>
      <c r="G28" s="362"/>
      <c r="H28" s="363"/>
      <c r="I28" s="363"/>
      <c r="J28" s="358"/>
      <c r="K28" s="358"/>
      <c r="L28" s="358"/>
      <c r="M28" s="358"/>
      <c r="N28" s="358"/>
      <c r="O28" s="358"/>
      <c r="P28" s="358"/>
      <c r="Q28" s="358"/>
      <c r="R28" s="358"/>
    </row>
    <row r="29" spans="1:18" s="129" customFormat="1" ht="18.75">
      <c r="A29" s="358"/>
      <c r="B29" s="361" t="s">
        <v>598</v>
      </c>
      <c r="C29" s="358"/>
      <c r="D29" s="362"/>
      <c r="E29" s="362"/>
      <c r="F29" s="362"/>
      <c r="G29" s="362"/>
      <c r="H29" s="362"/>
      <c r="I29" s="362"/>
      <c r="J29" s="358"/>
      <c r="K29" s="358"/>
      <c r="L29" s="358"/>
      <c r="M29" s="358"/>
      <c r="N29" s="358"/>
      <c r="O29" s="358"/>
      <c r="P29" s="358"/>
      <c r="Q29" s="358"/>
      <c r="R29" s="358"/>
    </row>
    <row r="30" spans="1:18" s="129" customFormat="1" ht="15.75">
      <c r="A30" s="358"/>
      <c r="B30" s="358"/>
      <c r="C30" s="358"/>
      <c r="D30" s="358"/>
      <c r="E30" s="362"/>
      <c r="F30" s="362"/>
      <c r="G30" s="358"/>
      <c r="H30" s="358"/>
      <c r="I30" s="358"/>
      <c r="J30" s="358"/>
      <c r="K30" s="358"/>
      <c r="L30" s="358"/>
      <c r="M30" s="358"/>
      <c r="N30" s="358"/>
      <c r="O30" s="358"/>
      <c r="P30" s="358"/>
      <c r="Q30" s="358"/>
      <c r="R30" s="358"/>
    </row>
    <row r="31" spans="1:18" s="129" customFormat="1" ht="18.75">
      <c r="A31" s="358"/>
      <c r="B31" s="364" t="s">
        <v>660</v>
      </c>
      <c r="C31" s="358"/>
      <c r="D31" s="358"/>
      <c r="E31" s="362"/>
      <c r="F31" s="362"/>
      <c r="G31" s="358"/>
      <c r="H31" s="358"/>
      <c r="I31" s="358"/>
      <c r="J31" s="358"/>
      <c r="K31" s="358"/>
      <c r="L31" s="358"/>
      <c r="M31" s="358"/>
      <c r="N31" s="358"/>
      <c r="O31" s="358"/>
      <c r="P31" s="358"/>
      <c r="Q31" s="358"/>
      <c r="R31" s="358"/>
    </row>
    <row r="32" spans="1:18" s="129" customFormat="1" ht="18.75">
      <c r="A32" s="358"/>
      <c r="B32" s="365" t="s">
        <v>659</v>
      </c>
      <c r="C32" s="359"/>
      <c r="D32" s="359"/>
      <c r="E32" s="359"/>
      <c r="F32" s="359"/>
      <c r="G32" s="359"/>
      <c r="H32" s="359"/>
      <c r="I32" s="359"/>
      <c r="J32" s="358"/>
      <c r="K32" s="358"/>
      <c r="L32" s="358"/>
      <c r="M32" s="358"/>
      <c r="N32" s="358"/>
      <c r="O32" s="358"/>
      <c r="P32" s="358"/>
      <c r="Q32" s="358"/>
      <c r="R32" s="358"/>
    </row>
    <row r="33" spans="1:18" s="129" customFormat="1" ht="18.75">
      <c r="A33" s="358"/>
      <c r="B33" s="366" t="s">
        <v>657</v>
      </c>
      <c r="C33" s="358"/>
      <c r="D33" s="358"/>
      <c r="E33" s="362"/>
      <c r="F33" s="362"/>
      <c r="G33" s="358"/>
      <c r="H33" s="358"/>
      <c r="I33" s="358"/>
      <c r="J33" s="358"/>
      <c r="K33" s="358"/>
      <c r="L33" s="358"/>
      <c r="M33" s="358"/>
      <c r="N33" s="358"/>
      <c r="O33" s="358"/>
      <c r="P33" s="358"/>
      <c r="Q33" s="358"/>
      <c r="R33" s="358"/>
    </row>
    <row r="34" spans="1:18" s="129" customFormat="1" ht="15.75">
      <c r="A34" s="358"/>
      <c r="B34" s="367"/>
      <c r="C34" s="358"/>
      <c r="D34" s="358"/>
      <c r="E34" s="362"/>
      <c r="F34" s="362"/>
      <c r="G34" s="358"/>
      <c r="H34" s="358"/>
      <c r="I34" s="358"/>
      <c r="J34" s="358"/>
      <c r="K34" s="358"/>
      <c r="L34" s="358"/>
      <c r="M34" s="358"/>
      <c r="N34" s="358"/>
      <c r="O34" s="358"/>
      <c r="P34" s="358"/>
      <c r="Q34" s="358"/>
      <c r="R34" s="358"/>
    </row>
    <row r="35" spans="1:18" s="129" customFormat="1" ht="15.75">
      <c r="A35" s="358"/>
      <c r="B35" s="367"/>
      <c r="C35" s="358"/>
      <c r="D35" s="358"/>
      <c r="E35" s="362"/>
      <c r="F35" s="368"/>
      <c r="G35" s="368"/>
      <c r="H35" s="358"/>
      <c r="I35" s="358"/>
      <c r="J35" s="358"/>
      <c r="K35" s="358"/>
      <c r="L35" s="358"/>
      <c r="M35" s="358"/>
      <c r="N35" s="358"/>
      <c r="O35" s="358"/>
      <c r="P35" s="358"/>
      <c r="Q35" s="358"/>
      <c r="R35" s="358"/>
    </row>
    <row r="36" spans="1:18" s="129" customFormat="1" ht="15.75">
      <c r="A36" s="358"/>
      <c r="B36" s="362"/>
      <c r="C36" s="358"/>
      <c r="D36" s="358"/>
      <c r="E36" s="362"/>
      <c r="F36" s="362"/>
      <c r="G36" s="368"/>
      <c r="H36" s="358"/>
      <c r="I36" s="358"/>
      <c r="J36" s="358"/>
      <c r="K36" s="358"/>
      <c r="L36" s="358"/>
      <c r="M36" s="358"/>
      <c r="N36" s="358"/>
      <c r="O36" s="358"/>
      <c r="P36" s="358"/>
      <c r="Q36" s="358"/>
      <c r="R36" s="358"/>
    </row>
    <row r="37" spans="1:18" s="129" customFormat="1" ht="15.75">
      <c r="A37" s="358"/>
      <c r="B37" s="362"/>
      <c r="C37" s="358"/>
      <c r="D37" s="358"/>
      <c r="E37" s="362"/>
      <c r="F37" s="362"/>
      <c r="G37" s="358"/>
      <c r="H37" s="358"/>
      <c r="I37" s="358"/>
      <c r="J37" s="358"/>
      <c r="K37" s="358"/>
      <c r="L37" s="358"/>
      <c r="M37" s="358"/>
      <c r="N37" s="358"/>
      <c r="O37" s="358"/>
      <c r="P37" s="358"/>
      <c r="Q37" s="358"/>
      <c r="R37" s="358"/>
    </row>
    <row r="38" spans="1:18" s="129" customFormat="1" ht="15.75">
      <c r="A38" s="358"/>
      <c r="B38" s="358"/>
      <c r="C38" s="358"/>
      <c r="D38" s="358"/>
      <c r="E38" s="362"/>
      <c r="F38" s="362"/>
      <c r="G38" s="358"/>
      <c r="H38" s="358"/>
      <c r="I38" s="358"/>
      <c r="J38" s="358"/>
      <c r="K38" s="358"/>
      <c r="L38" s="358"/>
      <c r="M38" s="358"/>
      <c r="N38" s="358"/>
      <c r="O38" s="358"/>
      <c r="P38" s="358"/>
      <c r="Q38" s="358"/>
      <c r="R38" s="358"/>
    </row>
    <row r="39" spans="1:18" s="129" customFormat="1" ht="15.75">
      <c r="A39" s="358"/>
      <c r="B39" s="362"/>
      <c r="C39" s="358"/>
      <c r="D39" s="358"/>
      <c r="E39" s="362"/>
      <c r="F39" s="362"/>
      <c r="G39" s="358"/>
      <c r="H39" s="358"/>
      <c r="I39" s="358"/>
      <c r="J39" s="358"/>
      <c r="K39" s="358"/>
      <c r="L39" s="358"/>
      <c r="M39" s="358"/>
      <c r="N39" s="358"/>
      <c r="O39" s="358"/>
      <c r="P39" s="358"/>
      <c r="Q39" s="358"/>
      <c r="R39" s="358"/>
    </row>
    <row r="40" spans="1:18" s="129" customFormat="1" ht="15.75">
      <c r="A40" s="358"/>
      <c r="B40" s="362"/>
      <c r="C40" s="358"/>
      <c r="D40" s="358"/>
      <c r="E40" s="362"/>
      <c r="F40" s="362"/>
      <c r="G40" s="358"/>
      <c r="H40" s="358"/>
      <c r="I40" s="358"/>
      <c r="J40" s="358"/>
      <c r="K40" s="358"/>
      <c r="L40" s="358"/>
      <c r="M40" s="358"/>
      <c r="N40" s="358"/>
      <c r="O40" s="358"/>
      <c r="P40" s="358"/>
      <c r="Q40" s="358"/>
      <c r="R40" s="358"/>
    </row>
    <row r="41" spans="1:18" s="129" customFormat="1" ht="15.75">
      <c r="A41" s="358"/>
      <c r="B41" s="362"/>
      <c r="C41" s="358"/>
      <c r="D41" s="358"/>
      <c r="E41" s="362"/>
      <c r="F41" s="362"/>
      <c r="G41" s="358"/>
      <c r="H41" s="358"/>
      <c r="I41" s="358"/>
      <c r="J41" s="358"/>
      <c r="K41" s="358"/>
      <c r="L41" s="358"/>
      <c r="M41" s="358"/>
      <c r="N41" s="358"/>
      <c r="O41" s="358"/>
      <c r="P41" s="358"/>
      <c r="Q41" s="358"/>
      <c r="R41" s="358"/>
    </row>
    <row r="42" spans="1:18" s="129" customFormat="1" ht="15.75">
      <c r="A42" s="358"/>
      <c r="B42" s="358"/>
      <c r="C42" s="358"/>
      <c r="D42" s="358"/>
      <c r="E42" s="362"/>
      <c r="F42" s="362"/>
      <c r="G42" s="358"/>
      <c r="H42" s="358"/>
      <c r="I42" s="358"/>
      <c r="J42" s="358"/>
      <c r="K42" s="358"/>
      <c r="L42" s="358"/>
      <c r="M42" s="358"/>
      <c r="N42" s="358"/>
      <c r="O42" s="358"/>
      <c r="P42" s="358"/>
      <c r="Q42" s="358"/>
      <c r="R42" s="358"/>
    </row>
    <row r="43" spans="1:18" s="129" customFormat="1" ht="15.75">
      <c r="A43" s="358"/>
      <c r="B43" s="362"/>
      <c r="C43" s="358"/>
      <c r="D43" s="358"/>
      <c r="E43" s="362"/>
      <c r="F43" s="362"/>
      <c r="G43" s="358"/>
      <c r="H43" s="358"/>
      <c r="I43" s="358"/>
      <c r="J43" s="358"/>
      <c r="K43" s="358"/>
      <c r="L43" s="358"/>
      <c r="M43" s="358"/>
      <c r="N43" s="358"/>
      <c r="O43" s="358"/>
      <c r="P43" s="358"/>
      <c r="Q43" s="358"/>
      <c r="R43" s="358"/>
    </row>
    <row r="44" spans="1:18" s="129" customFormat="1" ht="15.75">
      <c r="A44" s="358"/>
      <c r="B44" s="362"/>
      <c r="C44" s="358"/>
      <c r="D44" s="358"/>
      <c r="E44" s="362"/>
      <c r="F44" s="362"/>
      <c r="G44" s="358"/>
      <c r="H44" s="358"/>
      <c r="I44" s="358"/>
      <c r="J44" s="358"/>
      <c r="K44" s="358"/>
      <c r="L44" s="358"/>
      <c r="M44" s="358"/>
      <c r="N44" s="358"/>
      <c r="O44" s="358"/>
      <c r="P44" s="358"/>
      <c r="Q44" s="358"/>
      <c r="R44" s="358"/>
    </row>
    <row r="45" spans="1:18">
      <c r="A45" s="353"/>
      <c r="B45" s="356"/>
      <c r="C45" s="353"/>
      <c r="D45" s="353"/>
      <c r="E45" s="356"/>
      <c r="F45" s="356"/>
      <c r="G45" s="353"/>
      <c r="H45" s="353"/>
      <c r="I45" s="353"/>
      <c r="J45" s="353"/>
      <c r="K45" s="353"/>
      <c r="L45" s="353"/>
      <c r="M45" s="353"/>
      <c r="N45" s="353"/>
      <c r="O45" s="353"/>
      <c r="P45" s="353"/>
      <c r="Q45" s="353"/>
      <c r="R45" s="353"/>
    </row>
    <row r="46" spans="1:18">
      <c r="A46" s="353"/>
      <c r="B46" s="356"/>
      <c r="C46" s="353"/>
      <c r="D46" s="353"/>
      <c r="E46" s="356"/>
      <c r="F46" s="356"/>
      <c r="G46" s="353"/>
      <c r="H46" s="353"/>
      <c r="I46" s="353"/>
      <c r="J46" s="353"/>
      <c r="K46" s="353"/>
      <c r="L46" s="353"/>
      <c r="M46" s="353"/>
      <c r="N46" s="353"/>
      <c r="O46" s="353"/>
      <c r="P46" s="353"/>
      <c r="Q46" s="353"/>
      <c r="R46" s="353"/>
    </row>
    <row r="47" spans="1:18">
      <c r="A47" s="353"/>
      <c r="B47" s="356"/>
      <c r="C47" s="353"/>
      <c r="D47" s="353"/>
      <c r="E47" s="356"/>
      <c r="F47" s="356"/>
      <c r="G47" s="353"/>
      <c r="H47" s="353"/>
      <c r="I47" s="353"/>
      <c r="J47" s="353"/>
      <c r="K47" s="353"/>
      <c r="L47" s="353"/>
      <c r="M47" s="353"/>
      <c r="N47" s="353"/>
      <c r="O47" s="353"/>
      <c r="P47" s="353"/>
      <c r="Q47" s="353"/>
      <c r="R47" s="353"/>
    </row>
    <row r="48" spans="1:18">
      <c r="A48" s="353"/>
      <c r="B48" s="356"/>
      <c r="C48" s="353"/>
      <c r="D48" s="353"/>
      <c r="E48" s="356"/>
      <c r="F48" s="356"/>
      <c r="G48" s="353"/>
      <c r="H48" s="353"/>
      <c r="I48" s="353"/>
      <c r="J48" s="353"/>
      <c r="K48" s="353"/>
      <c r="L48" s="353"/>
      <c r="M48" s="353"/>
      <c r="N48" s="353"/>
      <c r="O48" s="353"/>
      <c r="P48" s="353"/>
      <c r="Q48" s="353"/>
      <c r="R48" s="353"/>
    </row>
    <row r="49" spans="1:18">
      <c r="A49" s="353"/>
      <c r="B49" s="356"/>
      <c r="C49" s="353"/>
      <c r="D49" s="353"/>
      <c r="E49" s="356"/>
      <c r="F49" s="356"/>
      <c r="G49" s="353"/>
      <c r="H49" s="353"/>
      <c r="I49" s="353"/>
      <c r="J49" s="353"/>
      <c r="K49" s="353"/>
      <c r="L49" s="353"/>
      <c r="M49" s="353"/>
      <c r="N49" s="353"/>
      <c r="O49" s="353"/>
      <c r="P49" s="353"/>
      <c r="Q49" s="353"/>
      <c r="R49" s="353"/>
    </row>
    <row r="50" spans="1:18">
      <c r="A50" s="353"/>
      <c r="B50" s="356"/>
      <c r="C50" s="353"/>
      <c r="D50" s="353"/>
      <c r="E50" s="356"/>
      <c r="F50" s="356"/>
      <c r="G50" s="353"/>
      <c r="H50" s="353"/>
      <c r="I50" s="353"/>
      <c r="J50" s="353"/>
      <c r="K50" s="353"/>
      <c r="L50" s="353"/>
      <c r="M50" s="353"/>
      <c r="N50" s="353"/>
      <c r="O50" s="353"/>
      <c r="P50" s="353"/>
      <c r="Q50" s="353"/>
      <c r="R50" s="353"/>
    </row>
    <row r="51" spans="1:18">
      <c r="A51" s="353"/>
      <c r="B51" s="356"/>
      <c r="C51" s="353"/>
      <c r="D51" s="353"/>
      <c r="E51" s="356"/>
      <c r="F51" s="356"/>
      <c r="G51" s="353"/>
      <c r="H51" s="353"/>
      <c r="I51" s="353"/>
      <c r="J51" s="353"/>
      <c r="K51" s="353"/>
      <c r="L51" s="353"/>
      <c r="M51" s="353"/>
      <c r="N51" s="353"/>
      <c r="O51" s="353"/>
      <c r="P51" s="353"/>
      <c r="Q51" s="353"/>
      <c r="R51" s="353"/>
    </row>
    <row r="52" spans="1:18">
      <c r="A52" s="353"/>
      <c r="B52" s="356"/>
      <c r="C52" s="353"/>
      <c r="D52" s="353"/>
      <c r="E52" s="356"/>
      <c r="F52" s="356"/>
      <c r="G52" s="353"/>
      <c r="H52" s="353"/>
      <c r="I52" s="353"/>
      <c r="J52" s="353"/>
      <c r="K52" s="353"/>
      <c r="L52" s="353"/>
      <c r="M52" s="353"/>
      <c r="N52" s="353"/>
      <c r="O52" s="353"/>
      <c r="P52" s="353"/>
      <c r="Q52" s="353"/>
      <c r="R52" s="353"/>
    </row>
    <row r="53" spans="1:18">
      <c r="A53" s="353"/>
      <c r="B53" s="356"/>
      <c r="C53" s="353"/>
      <c r="D53" s="353"/>
      <c r="E53" s="356"/>
      <c r="F53" s="356"/>
      <c r="G53" s="353"/>
      <c r="H53" s="353"/>
      <c r="I53" s="353"/>
      <c r="J53" s="353"/>
      <c r="K53" s="353"/>
      <c r="L53" s="353"/>
      <c r="M53" s="353"/>
      <c r="N53" s="353"/>
      <c r="O53" s="353"/>
      <c r="P53" s="353"/>
      <c r="Q53" s="353"/>
      <c r="R53" s="353"/>
    </row>
    <row r="54" spans="1:18">
      <c r="A54" s="353"/>
      <c r="B54" s="356"/>
      <c r="C54" s="353"/>
      <c r="D54" s="353"/>
      <c r="E54" s="356"/>
      <c r="F54" s="356"/>
      <c r="G54" s="353"/>
      <c r="H54" s="353"/>
      <c r="I54" s="353"/>
      <c r="J54" s="353"/>
      <c r="K54" s="353"/>
      <c r="L54" s="353"/>
      <c r="M54" s="353"/>
      <c r="N54" s="353"/>
      <c r="O54" s="353"/>
      <c r="P54" s="353"/>
      <c r="Q54" s="353"/>
      <c r="R54" s="353"/>
    </row>
    <row r="55" spans="1:18">
      <c r="A55" s="353"/>
      <c r="B55" s="356"/>
      <c r="C55" s="353"/>
      <c r="D55" s="353"/>
      <c r="E55" s="356"/>
      <c r="F55" s="356"/>
      <c r="G55" s="353"/>
      <c r="H55" s="353"/>
      <c r="I55" s="353"/>
      <c r="J55" s="353"/>
      <c r="K55" s="353"/>
      <c r="L55" s="353"/>
      <c r="M55" s="353"/>
      <c r="N55" s="353"/>
      <c r="O55" s="353"/>
      <c r="P55" s="353"/>
      <c r="Q55" s="353"/>
      <c r="R55" s="353"/>
    </row>
    <row r="56" spans="1:18">
      <c r="A56" s="353"/>
      <c r="B56" s="356"/>
      <c r="C56" s="353"/>
      <c r="D56" s="353"/>
      <c r="E56" s="356"/>
      <c r="F56" s="356"/>
      <c r="G56" s="353"/>
      <c r="H56" s="353"/>
      <c r="I56" s="353"/>
      <c r="J56" s="353"/>
      <c r="K56" s="353"/>
      <c r="L56" s="353"/>
      <c r="M56" s="353"/>
      <c r="N56" s="353"/>
      <c r="O56" s="353"/>
      <c r="P56" s="353"/>
      <c r="Q56" s="353"/>
      <c r="R56" s="353"/>
    </row>
    <row r="57" spans="1:18">
      <c r="A57" s="353"/>
      <c r="B57" s="356"/>
      <c r="C57" s="353"/>
      <c r="D57" s="353"/>
      <c r="E57" s="356"/>
      <c r="F57" s="356"/>
      <c r="G57" s="353"/>
      <c r="H57" s="353"/>
      <c r="I57" s="353"/>
      <c r="J57" s="353"/>
      <c r="K57" s="353"/>
      <c r="L57" s="353"/>
      <c r="M57" s="353"/>
      <c r="N57" s="353"/>
      <c r="O57" s="353"/>
      <c r="P57" s="353"/>
      <c r="Q57" s="353"/>
      <c r="R57" s="353"/>
    </row>
    <row r="58" spans="1:18">
      <c r="A58" s="353"/>
      <c r="B58" s="520" t="s">
        <v>661</v>
      </c>
      <c r="C58" s="520"/>
      <c r="D58" s="520"/>
      <c r="E58" s="520"/>
      <c r="F58" s="520"/>
      <c r="G58" s="353"/>
      <c r="H58" s="353"/>
      <c r="I58" s="353"/>
      <c r="J58" s="353"/>
      <c r="K58" s="353"/>
      <c r="L58" s="353"/>
      <c r="M58" s="353"/>
      <c r="N58" s="353"/>
      <c r="O58" s="353"/>
      <c r="P58" s="353"/>
      <c r="Q58" s="353"/>
      <c r="R58" s="353"/>
    </row>
    <row r="59" spans="1:18">
      <c r="A59" s="353"/>
      <c r="B59" s="356"/>
      <c r="C59" s="353"/>
      <c r="D59" s="353"/>
      <c r="E59" s="356"/>
      <c r="F59" s="356"/>
      <c r="G59" s="353"/>
      <c r="H59" s="353"/>
      <c r="I59" s="353"/>
      <c r="J59" s="353"/>
      <c r="K59" s="353"/>
      <c r="L59" s="353"/>
      <c r="M59" s="353"/>
      <c r="N59" s="353"/>
      <c r="O59" s="353"/>
      <c r="P59" s="353"/>
      <c r="Q59" s="353"/>
      <c r="R59" s="353"/>
    </row>
  </sheetData>
  <sheetProtection password="D7AA" sheet="1" objects="1" scenarios="1"/>
  <mergeCells count="29">
    <mergeCell ref="B58:F58"/>
    <mergeCell ref="B15:F15"/>
    <mergeCell ref="G21:J21"/>
    <mergeCell ref="G22:J22"/>
    <mergeCell ref="B16:F16"/>
    <mergeCell ref="G16:P16"/>
    <mergeCell ref="G17:P17"/>
    <mergeCell ref="G18:P18"/>
    <mergeCell ref="O19:P19"/>
    <mergeCell ref="G20:J20"/>
    <mergeCell ref="D18:F18"/>
    <mergeCell ref="K20:P20"/>
    <mergeCell ref="G11:P11"/>
    <mergeCell ref="G12:P12"/>
    <mergeCell ref="G13:P13"/>
    <mergeCell ref="G14:P14"/>
    <mergeCell ref="G15:P15"/>
    <mergeCell ref="G10:P10"/>
    <mergeCell ref="B1:D1"/>
    <mergeCell ref="I1:P1"/>
    <mergeCell ref="B2:D2"/>
    <mergeCell ref="I2:P2"/>
    <mergeCell ref="I3:P3"/>
    <mergeCell ref="G4:P4"/>
    <mergeCell ref="G5:P5"/>
    <mergeCell ref="G6:P6"/>
    <mergeCell ref="G7:P7"/>
    <mergeCell ref="G8:P8"/>
    <mergeCell ref="G9:P9"/>
  </mergeCells>
  <hyperlinks>
    <hyperlink ref="G21" r:id="rId1"/>
  </hyperlinks>
  <printOptions horizontalCentered="1" verticalCentered="1"/>
  <pageMargins left="0.51181102362204722" right="0" top="0" bottom="0" header="0.78740157480314965" footer="0.78740157480314965"/>
  <pageSetup paperSize="9" scale="54" orientation="landscape" r:id="rId2"/>
  <headerFooter>
    <oddHeader>&amp;C&amp;14Udarbejdet af Jørgen Walter ©
&amp;16www.walter-lystfisker.dk 
COPYRIGHT © 2014</oddHeader>
    <oddFooter>&amp;C&amp;16&amp;A</oddFooter>
  </headerFooter>
  <drawing r:id="rId3"/>
</worksheet>
</file>

<file path=xl/worksheets/sheet11.xml><?xml version="1.0" encoding="utf-8"?>
<worksheet xmlns="http://schemas.openxmlformats.org/spreadsheetml/2006/main" xmlns:r="http://schemas.openxmlformats.org/officeDocument/2006/relationships">
  <sheetPr>
    <pageSetUpPr fitToPage="1"/>
  </sheetPr>
  <dimension ref="A1:U118"/>
  <sheetViews>
    <sheetView zoomScaleNormal="100" workbookViewId="0">
      <selection activeCell="B4" sqref="B4"/>
    </sheetView>
  </sheetViews>
  <sheetFormatPr defaultRowHeight="21"/>
  <cols>
    <col min="1" max="1" width="5.7109375" style="90" customWidth="1"/>
    <col min="2" max="2" width="11.5703125" style="281" bestFit="1" customWidth="1"/>
    <col min="3" max="3" width="33.7109375" style="90" customWidth="1"/>
    <col min="4" max="4" width="37.7109375" style="90" customWidth="1"/>
    <col min="5" max="5" width="12.7109375" style="281" customWidth="1"/>
    <col min="6" max="6" width="33" style="281" bestFit="1" customWidth="1"/>
    <col min="7" max="7" width="14.28515625" style="90" customWidth="1"/>
    <col min="8" max="8" width="14.85546875" style="90" customWidth="1"/>
    <col min="9" max="16" width="10.7109375" style="90" customWidth="1"/>
    <col min="17" max="16384" width="9.140625" style="90"/>
  </cols>
  <sheetData>
    <row r="1" spans="1:18" s="58" customFormat="1" ht="33.75" customHeight="1">
      <c r="A1" s="333"/>
      <c r="B1" s="452" t="s">
        <v>536</v>
      </c>
      <c r="C1" s="453"/>
      <c r="D1" s="454"/>
      <c r="E1" s="2">
        <v>1</v>
      </c>
      <c r="F1" s="295" t="s">
        <v>54</v>
      </c>
      <c r="G1" s="6">
        <v>108</v>
      </c>
      <c r="H1" s="297" t="s">
        <v>86</v>
      </c>
      <c r="I1" s="446" t="str">
        <f>CONCATENATE('Salt DK'!J213,'Salt DK'!M199,'Salt DK'!N199)</f>
        <v>Jeg går efter en max grænseværdi af Nitrit 108 mg / kg kød</v>
      </c>
      <c r="J1" s="446"/>
      <c r="K1" s="446"/>
      <c r="L1" s="446"/>
      <c r="M1" s="446"/>
      <c r="N1" s="446"/>
      <c r="O1" s="446"/>
      <c r="P1" s="447"/>
      <c r="Q1" s="55"/>
      <c r="R1" s="55"/>
    </row>
    <row r="2" spans="1:18" s="58" customFormat="1" ht="33.75" customHeight="1" thickBot="1">
      <c r="A2" s="333"/>
      <c r="B2" s="455" t="s">
        <v>537</v>
      </c>
      <c r="C2" s="456"/>
      <c r="D2" s="457"/>
      <c r="E2" s="3">
        <v>0.85</v>
      </c>
      <c r="F2" s="296" t="s">
        <v>55</v>
      </c>
      <c r="G2" s="7">
        <f>'Salt DK'!M200</f>
        <v>108</v>
      </c>
      <c r="H2" s="137" t="s">
        <v>86</v>
      </c>
      <c r="I2" s="448" t="str">
        <f>CONCATENATE('Salt DK'!J214,'Salt DK'!M199,'Salt DK'!P199)</f>
        <v>I go for a max limit of Nitrite 108 mg / kg meat</v>
      </c>
      <c r="J2" s="448"/>
      <c r="K2" s="448"/>
      <c r="L2" s="448"/>
      <c r="M2" s="448"/>
      <c r="N2" s="448"/>
      <c r="O2" s="448"/>
      <c r="P2" s="449"/>
      <c r="Q2" s="55"/>
      <c r="R2" s="55"/>
    </row>
    <row r="3" spans="1:18" s="58" customFormat="1" ht="33.75" customHeight="1" thickBot="1">
      <c r="A3" s="334"/>
      <c r="B3" s="61" t="s">
        <v>250</v>
      </c>
      <c r="C3" s="60" t="s">
        <v>6</v>
      </c>
      <c r="D3" s="62" t="s">
        <v>15</v>
      </c>
      <c r="E3" s="4">
        <v>6.0000000000000001E-3</v>
      </c>
      <c r="F3" s="63" t="s">
        <v>94</v>
      </c>
      <c r="G3" s="331" t="s">
        <v>539</v>
      </c>
      <c r="H3" s="287">
        <f>100%-(E2/E1)</f>
        <v>0.15000000000000002</v>
      </c>
      <c r="I3" s="473" t="s">
        <v>60</v>
      </c>
      <c r="J3" s="473"/>
      <c r="K3" s="473"/>
      <c r="L3" s="473"/>
      <c r="M3" s="473"/>
      <c r="N3" s="473"/>
      <c r="O3" s="473"/>
      <c r="P3" s="474"/>
      <c r="Q3" s="55"/>
      <c r="R3" s="55"/>
    </row>
    <row r="4" spans="1:18" s="58" customFormat="1" ht="33.75" customHeight="1">
      <c r="A4" s="532" t="s">
        <v>65</v>
      </c>
      <c r="B4" s="8">
        <v>7</v>
      </c>
      <c r="C4" s="64" t="s">
        <v>229</v>
      </c>
      <c r="D4" s="64" t="s">
        <v>96</v>
      </c>
      <c r="E4" s="65">
        <f t="shared" ref="E4:E15" si="0">+$E$1*B4</f>
        <v>7</v>
      </c>
      <c r="F4" s="66">
        <f>+E4</f>
        <v>7</v>
      </c>
      <c r="G4" s="476" t="s">
        <v>254</v>
      </c>
      <c r="H4" s="477"/>
      <c r="I4" s="477"/>
      <c r="J4" s="477"/>
      <c r="K4" s="477"/>
      <c r="L4" s="477"/>
      <c r="M4" s="477"/>
      <c r="N4" s="477"/>
      <c r="O4" s="477"/>
      <c r="P4" s="478"/>
      <c r="Q4" s="55"/>
      <c r="R4" s="55"/>
    </row>
    <row r="5" spans="1:18" s="58" customFormat="1" ht="33.75" customHeight="1">
      <c r="A5" s="533"/>
      <c r="B5" s="10">
        <v>18</v>
      </c>
      <c r="C5" s="67" t="s">
        <v>151</v>
      </c>
      <c r="D5" s="67" t="s">
        <v>152</v>
      </c>
      <c r="E5" s="68">
        <f t="shared" si="0"/>
        <v>18</v>
      </c>
      <c r="F5" s="69">
        <f>+E5</f>
        <v>18</v>
      </c>
      <c r="G5" s="475" t="s">
        <v>255</v>
      </c>
      <c r="H5" s="458"/>
      <c r="I5" s="458"/>
      <c r="J5" s="458"/>
      <c r="K5" s="458"/>
      <c r="L5" s="458"/>
      <c r="M5" s="458"/>
      <c r="N5" s="458"/>
      <c r="O5" s="458"/>
      <c r="P5" s="459"/>
      <c r="Q5" s="55"/>
      <c r="R5" s="55"/>
    </row>
    <row r="6" spans="1:18" s="58" customFormat="1" ht="33.75" customHeight="1">
      <c r="A6" s="533"/>
      <c r="B6" s="108">
        <v>20</v>
      </c>
      <c r="C6" s="109" t="s">
        <v>526</v>
      </c>
      <c r="D6" s="109" t="s">
        <v>527</v>
      </c>
      <c r="E6" s="135">
        <f t="shared" si="0"/>
        <v>20</v>
      </c>
      <c r="F6" s="111">
        <f>+E6</f>
        <v>20</v>
      </c>
      <c r="G6" s="460" t="s">
        <v>20</v>
      </c>
      <c r="H6" s="460"/>
      <c r="I6" s="460"/>
      <c r="J6" s="460"/>
      <c r="K6" s="460"/>
      <c r="L6" s="460"/>
      <c r="M6" s="460"/>
      <c r="N6" s="460"/>
      <c r="O6" s="460"/>
      <c r="P6" s="461"/>
      <c r="Q6" s="55"/>
      <c r="R6" s="55"/>
    </row>
    <row r="7" spans="1:18" s="58" customFormat="1" ht="33.75" customHeight="1">
      <c r="A7" s="533"/>
      <c r="B7" s="293">
        <v>20</v>
      </c>
      <c r="C7" s="67" t="s">
        <v>34</v>
      </c>
      <c r="D7" s="67" t="s">
        <v>33</v>
      </c>
      <c r="E7" s="68">
        <f t="shared" si="0"/>
        <v>20</v>
      </c>
      <c r="F7" s="69">
        <f t="shared" ref="F7:F15" si="1">ROUND(E7,0)</f>
        <v>20</v>
      </c>
      <c r="G7" s="460" t="s">
        <v>21</v>
      </c>
      <c r="H7" s="460"/>
      <c r="I7" s="460"/>
      <c r="J7" s="460"/>
      <c r="K7" s="460"/>
      <c r="L7" s="460"/>
      <c r="M7" s="460"/>
      <c r="N7" s="460"/>
      <c r="O7" s="460"/>
      <c r="P7" s="461"/>
      <c r="Q7" s="55"/>
      <c r="R7" s="55"/>
    </row>
    <row r="8" spans="1:18" s="58" customFormat="1" ht="33.75" customHeight="1">
      <c r="A8" s="533"/>
      <c r="B8" s="108">
        <v>5</v>
      </c>
      <c r="C8" s="109" t="s">
        <v>544</v>
      </c>
      <c r="D8" s="109" t="s">
        <v>1</v>
      </c>
      <c r="E8" s="68">
        <f t="shared" si="0"/>
        <v>5</v>
      </c>
      <c r="F8" s="69">
        <f t="shared" si="1"/>
        <v>5</v>
      </c>
      <c r="G8" s="422" t="str">
        <f>CONCATENATE("Det giver en saltningsgrad på ",$C$18*100," %")</f>
        <v>Det giver en saltningsgrad på 2,5 %</v>
      </c>
      <c r="H8" s="422"/>
      <c r="I8" s="422"/>
      <c r="J8" s="422"/>
      <c r="K8" s="422"/>
      <c r="L8" s="422"/>
      <c r="M8" s="422"/>
      <c r="N8" s="422"/>
      <c r="O8" s="422"/>
      <c r="P8" s="423"/>
      <c r="Q8" s="55"/>
      <c r="R8" s="55"/>
    </row>
    <row r="9" spans="1:18" s="58" customFormat="1" ht="33.75" customHeight="1">
      <c r="A9" s="533"/>
      <c r="B9" s="293">
        <v>5</v>
      </c>
      <c r="C9" s="67" t="s">
        <v>37</v>
      </c>
      <c r="D9" s="75" t="s">
        <v>38</v>
      </c>
      <c r="E9" s="135">
        <f t="shared" si="0"/>
        <v>5</v>
      </c>
      <c r="F9" s="111">
        <f t="shared" si="1"/>
        <v>5</v>
      </c>
      <c r="G9" s="464" t="str">
        <f>CONCATENATE("It gives a degree of salting ",$C$18*100," %")</f>
        <v>It gives a degree of salting 2,5 %</v>
      </c>
      <c r="H9" s="464"/>
      <c r="I9" s="464"/>
      <c r="J9" s="464"/>
      <c r="K9" s="464"/>
      <c r="L9" s="464"/>
      <c r="M9" s="464"/>
      <c r="N9" s="464"/>
      <c r="O9" s="464"/>
      <c r="P9" s="465"/>
      <c r="Q9" s="55"/>
      <c r="R9" s="55"/>
    </row>
    <row r="10" spans="1:18" s="58" customFormat="1" ht="33.75" customHeight="1">
      <c r="A10" s="533"/>
      <c r="B10" s="293">
        <v>5</v>
      </c>
      <c r="C10" s="67" t="s">
        <v>25</v>
      </c>
      <c r="D10" s="67" t="s">
        <v>30</v>
      </c>
      <c r="E10" s="68">
        <f t="shared" si="0"/>
        <v>5</v>
      </c>
      <c r="F10" s="69">
        <f t="shared" si="1"/>
        <v>5</v>
      </c>
      <c r="G10" s="433" t="str">
        <f>IF($H$3&lt;10%,C20,IF($H$3&lt;20.1%,C21,IF($H$3&gt;=20.1%,C22,"ERR")))</f>
        <v>Vægt tab er fint -Weight loss is fine</v>
      </c>
      <c r="H10" s="433"/>
      <c r="I10" s="433"/>
      <c r="J10" s="433"/>
      <c r="K10" s="433"/>
      <c r="L10" s="433"/>
      <c r="M10" s="433"/>
      <c r="N10" s="433"/>
      <c r="O10" s="433"/>
      <c r="P10" s="434"/>
      <c r="Q10" s="55"/>
      <c r="R10" s="55"/>
    </row>
    <row r="11" spans="1:18" s="58" customFormat="1" ht="33.75" customHeight="1" thickBot="1">
      <c r="A11" s="534"/>
      <c r="B11" s="61">
        <v>1</v>
      </c>
      <c r="C11" s="71" t="s">
        <v>11</v>
      </c>
      <c r="D11" s="71" t="s">
        <v>4</v>
      </c>
      <c r="E11" s="72">
        <f t="shared" si="0"/>
        <v>1</v>
      </c>
      <c r="F11" s="73">
        <f t="shared" si="1"/>
        <v>1</v>
      </c>
      <c r="G11" s="433" t="str">
        <f>IF($G$10=C20,C23,IF($G$10=C21,C24,IF($G$10&gt;=C22,C25,"ERR")))</f>
        <v>God holdbarhed - Good durability</v>
      </c>
      <c r="H11" s="433"/>
      <c r="I11" s="433"/>
      <c r="J11" s="433"/>
      <c r="K11" s="433"/>
      <c r="L11" s="433"/>
      <c r="M11" s="433"/>
      <c r="N11" s="433"/>
      <c r="O11" s="433"/>
      <c r="P11" s="434"/>
      <c r="Q11" s="55"/>
      <c r="R11" s="55"/>
    </row>
    <row r="12" spans="1:18" s="58" customFormat="1" ht="33.75" customHeight="1">
      <c r="A12" s="530" t="s">
        <v>66</v>
      </c>
      <c r="B12" s="293">
        <v>5</v>
      </c>
      <c r="C12" s="67" t="s">
        <v>230</v>
      </c>
      <c r="D12" s="201" t="s">
        <v>231</v>
      </c>
      <c r="E12" s="135">
        <f t="shared" si="0"/>
        <v>5</v>
      </c>
      <c r="F12" s="111">
        <f t="shared" si="1"/>
        <v>5</v>
      </c>
      <c r="G12" s="433" t="str">
        <f>IF('Salt DK'!M200&lt;='Salt DK'!M199,'Salt DK'!B216,'Salt DK'!J216)</f>
        <v>Aktuel tilsat mængde af Nitrit 108 mg / kg kød</v>
      </c>
      <c r="H12" s="433"/>
      <c r="I12" s="433"/>
      <c r="J12" s="433"/>
      <c r="K12" s="433"/>
      <c r="L12" s="433"/>
      <c r="M12" s="433"/>
      <c r="N12" s="433"/>
      <c r="O12" s="433"/>
      <c r="P12" s="434"/>
      <c r="Q12" s="55"/>
      <c r="R12" s="55"/>
    </row>
    <row r="13" spans="1:18" s="58" customFormat="1" ht="33.75" customHeight="1">
      <c r="A13" s="530"/>
      <c r="B13" s="108">
        <v>5</v>
      </c>
      <c r="C13" s="109" t="s">
        <v>8</v>
      </c>
      <c r="D13" s="109" t="s">
        <v>1</v>
      </c>
      <c r="E13" s="68">
        <f t="shared" si="0"/>
        <v>5</v>
      </c>
      <c r="F13" s="69">
        <f t="shared" si="1"/>
        <v>5</v>
      </c>
      <c r="G13" s="464" t="str">
        <f>IF('Salt DK'!M200&lt;='Salt DK'!M199,'Salt DK'!B217,'Salt DK'!J217)</f>
        <v>Actual added amount of Nitrite 108 mg / kg meat</v>
      </c>
      <c r="H13" s="464"/>
      <c r="I13" s="464"/>
      <c r="J13" s="464"/>
      <c r="K13" s="464"/>
      <c r="L13" s="464"/>
      <c r="M13" s="464"/>
      <c r="N13" s="464"/>
      <c r="O13" s="464"/>
      <c r="P13" s="465"/>
      <c r="Q13" s="55"/>
      <c r="R13" s="55"/>
    </row>
    <row r="14" spans="1:18" s="58" customFormat="1" ht="33.75" customHeight="1">
      <c r="A14" s="530"/>
      <c r="B14" s="293">
        <v>3</v>
      </c>
      <c r="C14" s="67" t="s">
        <v>540</v>
      </c>
      <c r="D14" s="67" t="s">
        <v>541</v>
      </c>
      <c r="E14" s="68">
        <f t="shared" si="0"/>
        <v>3</v>
      </c>
      <c r="F14" s="69">
        <f t="shared" si="1"/>
        <v>3</v>
      </c>
      <c r="G14" s="424" t="s">
        <v>69</v>
      </c>
      <c r="H14" s="424"/>
      <c r="I14" s="424"/>
      <c r="J14" s="424"/>
      <c r="K14" s="424"/>
      <c r="L14" s="424"/>
      <c r="M14" s="424"/>
      <c r="N14" s="424"/>
      <c r="O14" s="424"/>
      <c r="P14" s="425"/>
      <c r="Q14" s="55"/>
      <c r="R14" s="55"/>
    </row>
    <row r="15" spans="1:18" s="58" customFormat="1" ht="33.75" customHeight="1">
      <c r="A15" s="530"/>
      <c r="B15" s="293">
        <v>1</v>
      </c>
      <c r="C15" s="67" t="s">
        <v>542</v>
      </c>
      <c r="D15" s="75" t="s">
        <v>543</v>
      </c>
      <c r="E15" s="68">
        <f t="shared" si="0"/>
        <v>1</v>
      </c>
      <c r="F15" s="69">
        <f t="shared" si="1"/>
        <v>1</v>
      </c>
      <c r="G15" s="426" t="s">
        <v>70</v>
      </c>
      <c r="H15" s="426"/>
      <c r="I15" s="426"/>
      <c r="J15" s="426"/>
      <c r="K15" s="426"/>
      <c r="L15" s="426"/>
      <c r="M15" s="426"/>
      <c r="N15" s="426"/>
      <c r="O15" s="426"/>
      <c r="P15" s="427"/>
      <c r="Q15" s="55"/>
      <c r="R15" s="55"/>
    </row>
    <row r="16" spans="1:18" s="58" customFormat="1" ht="33.75" customHeight="1" thickBot="1">
      <c r="A16" s="530"/>
      <c r="B16" s="76">
        <v>1</v>
      </c>
      <c r="C16" s="77" t="s">
        <v>550</v>
      </c>
      <c r="D16" s="78" t="s">
        <v>551</v>
      </c>
      <c r="E16" s="79">
        <f>+$E$1*B16</f>
        <v>1</v>
      </c>
      <c r="F16" s="80">
        <f>ROUND(E16,0)</f>
        <v>1</v>
      </c>
      <c r="G16" s="426" t="s">
        <v>74</v>
      </c>
      <c r="H16" s="426"/>
      <c r="I16" s="426"/>
      <c r="J16" s="426"/>
      <c r="K16" s="426"/>
      <c r="L16" s="426"/>
      <c r="M16" s="426"/>
      <c r="N16" s="426"/>
      <c r="O16" s="426"/>
      <c r="P16" s="427"/>
      <c r="Q16" s="55"/>
      <c r="R16" s="55"/>
    </row>
    <row r="17" spans="1:21" s="58" customFormat="1" ht="33.75" customHeight="1" thickBot="1">
      <c r="A17" s="531"/>
      <c r="B17" s="81">
        <f>+F17-E17</f>
        <v>51</v>
      </c>
      <c r="C17" s="82" t="s">
        <v>81</v>
      </c>
      <c r="D17" s="82" t="s">
        <v>82</v>
      </c>
      <c r="E17" s="83">
        <f>F4+F5+F6</f>
        <v>45</v>
      </c>
      <c r="F17" s="84">
        <f>SUM(F4:F16)</f>
        <v>96</v>
      </c>
      <c r="G17" s="450" t="s">
        <v>75</v>
      </c>
      <c r="H17" s="450"/>
      <c r="I17" s="450"/>
      <c r="J17" s="450"/>
      <c r="K17" s="450"/>
      <c r="L17" s="450"/>
      <c r="M17" s="450"/>
      <c r="N17" s="450"/>
      <c r="O17" s="450"/>
      <c r="P17" s="451"/>
      <c r="Q17" s="55"/>
      <c r="R17" s="55"/>
    </row>
    <row r="18" spans="1:21" s="58" customFormat="1" ht="50.25" customHeight="1" thickBot="1">
      <c r="A18" s="335"/>
      <c r="B18" s="325"/>
      <c r="C18" s="326">
        <f>ROUND((E4+E5)/(E1*1000),3)</f>
        <v>2.5000000000000001E-2</v>
      </c>
      <c r="D18" s="428" t="s">
        <v>114</v>
      </c>
      <c r="E18" s="428"/>
      <c r="F18" s="428"/>
      <c r="G18" s="437" t="s">
        <v>604</v>
      </c>
      <c r="H18" s="438"/>
      <c r="I18" s="438"/>
      <c r="J18" s="438"/>
      <c r="K18" s="438"/>
      <c r="L18" s="438"/>
      <c r="M18" s="438"/>
      <c r="N18" s="438"/>
      <c r="O18" s="438"/>
      <c r="P18" s="439"/>
      <c r="Q18" s="55"/>
      <c r="R18" s="55"/>
    </row>
    <row r="19" spans="1:21" ht="33.75" customHeight="1">
      <c r="A19" s="86"/>
      <c r="B19" s="87"/>
      <c r="C19" s="88" t="s">
        <v>18</v>
      </c>
      <c r="D19" s="89"/>
      <c r="E19" s="87"/>
      <c r="F19" s="87"/>
      <c r="G19" s="89"/>
      <c r="H19" s="89"/>
      <c r="I19" s="89"/>
      <c r="J19" s="89"/>
      <c r="K19" s="89"/>
      <c r="L19" s="89"/>
      <c r="M19" s="89"/>
      <c r="N19" s="89"/>
      <c r="O19" s="435" t="s">
        <v>19</v>
      </c>
      <c r="P19" s="435"/>
      <c r="Q19" s="86"/>
      <c r="R19" s="86"/>
    </row>
    <row r="20" spans="1:21" ht="33.75" customHeight="1">
      <c r="A20" s="86"/>
      <c r="B20" s="91"/>
      <c r="C20" s="92" t="s">
        <v>46</v>
      </c>
      <c r="D20" s="92"/>
      <c r="E20" s="93" t="s">
        <v>251</v>
      </c>
      <c r="F20" s="94" t="s">
        <v>51</v>
      </c>
      <c r="G20" s="430" t="s">
        <v>76</v>
      </c>
      <c r="H20" s="430"/>
      <c r="I20" s="430"/>
      <c r="J20" s="430"/>
      <c r="K20" s="436" t="s">
        <v>109</v>
      </c>
      <c r="L20" s="436"/>
      <c r="M20" s="436"/>
      <c r="N20" s="436"/>
      <c r="O20" s="436"/>
      <c r="P20" s="436"/>
      <c r="Q20" s="86"/>
      <c r="R20" s="86"/>
    </row>
    <row r="21" spans="1:21" ht="33.75" customHeight="1">
      <c r="A21" s="86"/>
      <c r="B21" s="91"/>
      <c r="C21" s="92" t="s">
        <v>45</v>
      </c>
      <c r="D21" s="92"/>
      <c r="E21" s="93" t="s">
        <v>252</v>
      </c>
      <c r="F21" s="94" t="s">
        <v>52</v>
      </c>
      <c r="G21" s="431" t="s">
        <v>77</v>
      </c>
      <c r="H21" s="431"/>
      <c r="I21" s="431"/>
      <c r="J21" s="431"/>
      <c r="K21" s="86"/>
      <c r="L21" s="86"/>
      <c r="M21" s="86"/>
      <c r="N21" s="86"/>
      <c r="O21" s="86"/>
      <c r="P21" s="86"/>
      <c r="Q21" s="86"/>
      <c r="R21" s="86"/>
    </row>
    <row r="22" spans="1:21" ht="33.75" customHeight="1">
      <c r="A22" s="86"/>
      <c r="B22" s="91"/>
      <c r="C22" s="92" t="s">
        <v>47</v>
      </c>
      <c r="D22" s="55"/>
      <c r="E22" s="95" t="s">
        <v>253</v>
      </c>
      <c r="F22" s="96" t="s">
        <v>53</v>
      </c>
      <c r="G22" s="432" t="s">
        <v>78</v>
      </c>
      <c r="H22" s="432"/>
      <c r="I22" s="432"/>
      <c r="J22" s="432"/>
      <c r="K22" s="86"/>
      <c r="L22" s="86"/>
      <c r="M22" s="86"/>
      <c r="N22" s="86"/>
      <c r="O22" s="86"/>
      <c r="P22" s="86"/>
      <c r="Q22" s="86"/>
      <c r="R22" s="86"/>
    </row>
    <row r="23" spans="1:21" ht="33.75" customHeight="1">
      <c r="A23" s="97"/>
      <c r="B23" s="97"/>
      <c r="C23" s="98" t="s">
        <v>72</v>
      </c>
      <c r="D23" s="97"/>
      <c r="E23" s="98" t="s">
        <v>115</v>
      </c>
      <c r="F23" s="97"/>
      <c r="G23" s="86"/>
      <c r="H23" s="86"/>
      <c r="I23" s="86"/>
      <c r="J23" s="86"/>
      <c r="K23" s="86"/>
      <c r="L23" s="86"/>
      <c r="M23" s="86"/>
      <c r="N23" s="86"/>
      <c r="O23" s="86"/>
      <c r="P23" s="86"/>
      <c r="Q23" s="86"/>
      <c r="R23" s="86"/>
    </row>
    <row r="24" spans="1:21" ht="33.75" customHeight="1">
      <c r="A24" s="97"/>
      <c r="B24" s="97"/>
      <c r="C24" s="92" t="s">
        <v>71</v>
      </c>
      <c r="D24" s="97"/>
      <c r="E24" s="99" t="s">
        <v>602</v>
      </c>
      <c r="F24" s="97"/>
      <c r="G24" s="86"/>
      <c r="H24" s="92"/>
      <c r="I24" s="92"/>
      <c r="J24" s="92"/>
      <c r="K24" s="92"/>
      <c r="L24" s="92"/>
      <c r="M24" s="100"/>
      <c r="N24" s="86"/>
      <c r="O24" s="86"/>
      <c r="P24" s="86"/>
      <c r="Q24" s="86"/>
      <c r="R24" s="86"/>
    </row>
    <row r="25" spans="1:21" ht="33.75" customHeight="1">
      <c r="A25" s="86"/>
      <c r="B25" s="101"/>
      <c r="C25" s="92" t="s">
        <v>73</v>
      </c>
      <c r="D25" s="86"/>
      <c r="E25" s="102" t="s">
        <v>601</v>
      </c>
      <c r="F25" s="101"/>
      <c r="G25" s="86"/>
      <c r="H25" s="92"/>
      <c r="I25" s="92"/>
      <c r="J25" s="92"/>
      <c r="K25" s="92"/>
      <c r="L25" s="92"/>
      <c r="M25" s="100"/>
      <c r="N25" s="86"/>
      <c r="O25" s="86"/>
      <c r="P25" s="86"/>
      <c r="Q25" s="86"/>
      <c r="R25" s="86"/>
    </row>
    <row r="26" spans="1:21" ht="23.25">
      <c r="A26" s="521" t="s">
        <v>463</v>
      </c>
      <c r="B26" s="521"/>
      <c r="C26" s="521"/>
      <c r="D26" s="521"/>
      <c r="E26" s="521"/>
      <c r="F26" s="521"/>
      <c r="G26" s="521"/>
      <c r="H26" s="521"/>
      <c r="I26" s="521"/>
      <c r="J26" s="521"/>
      <c r="K26" s="521"/>
      <c r="L26" s="521"/>
      <c r="M26" s="521"/>
      <c r="N26" s="521"/>
      <c r="O26" s="521"/>
      <c r="P26" s="521"/>
      <c r="Q26" s="521"/>
      <c r="R26" s="521"/>
    </row>
    <row r="27" spans="1:21">
      <c r="A27" s="298"/>
      <c r="B27" s="299" t="s">
        <v>624</v>
      </c>
      <c r="C27" s="298"/>
      <c r="D27" s="298"/>
      <c r="E27" s="300"/>
      <c r="F27" s="300"/>
      <c r="G27" s="298"/>
      <c r="H27" s="298"/>
      <c r="I27" s="298"/>
      <c r="J27" s="298"/>
      <c r="K27" s="298"/>
      <c r="L27" s="298"/>
      <c r="M27" s="298"/>
      <c r="N27" s="298"/>
      <c r="O27" s="298"/>
      <c r="P27" s="298"/>
      <c r="Q27" s="298"/>
      <c r="R27" s="298"/>
    </row>
    <row r="28" spans="1:21" s="31" customFormat="1" ht="18.75">
      <c r="A28" s="301"/>
      <c r="B28" s="302" t="s">
        <v>605</v>
      </c>
      <c r="C28" s="301"/>
      <c r="D28" s="301"/>
      <c r="E28" s="303"/>
      <c r="F28" s="303"/>
      <c r="G28" s="301"/>
      <c r="H28" s="301"/>
      <c r="I28" s="301"/>
      <c r="J28" s="301"/>
      <c r="K28" s="301"/>
      <c r="L28" s="301"/>
      <c r="M28" s="301"/>
      <c r="N28" s="301"/>
      <c r="O28" s="301"/>
      <c r="P28" s="301"/>
      <c r="Q28" s="301"/>
      <c r="R28" s="301"/>
    </row>
    <row r="29" spans="1:21" s="31" customFormat="1" ht="18.75">
      <c r="A29" s="301"/>
      <c r="B29" s="302" t="s">
        <v>553</v>
      </c>
      <c r="C29" s="304"/>
      <c r="D29" s="301"/>
      <c r="E29" s="303"/>
      <c r="F29" s="303"/>
      <c r="G29" s="301"/>
      <c r="H29" s="301"/>
      <c r="I29" s="301"/>
      <c r="J29" s="301"/>
      <c r="K29" s="301"/>
      <c r="L29" s="301"/>
      <c r="M29" s="301"/>
      <c r="N29" s="301"/>
      <c r="O29" s="301"/>
      <c r="P29" s="301"/>
      <c r="Q29" s="301"/>
      <c r="R29" s="301"/>
    </row>
    <row r="30" spans="1:21" s="31" customFormat="1" ht="18.75">
      <c r="A30" s="301"/>
      <c r="B30" s="302" t="s">
        <v>606</v>
      </c>
      <c r="C30" s="304"/>
      <c r="D30" s="301"/>
      <c r="E30" s="303"/>
      <c r="F30" s="303"/>
      <c r="G30" s="301"/>
      <c r="H30" s="301"/>
      <c r="I30" s="301"/>
      <c r="J30" s="301"/>
      <c r="K30" s="301"/>
      <c r="L30" s="301"/>
      <c r="M30" s="301"/>
      <c r="N30" s="301"/>
      <c r="O30" s="301"/>
      <c r="P30" s="301"/>
      <c r="Q30" s="301"/>
      <c r="R30" s="301"/>
    </row>
    <row r="31" spans="1:21" s="31" customFormat="1" ht="18.75">
      <c r="A31" s="301"/>
      <c r="B31" s="303"/>
      <c r="C31" s="304"/>
      <c r="D31" s="301"/>
      <c r="E31" s="303"/>
      <c r="F31" s="303"/>
      <c r="G31" s="301"/>
      <c r="H31" s="301"/>
      <c r="I31" s="301"/>
      <c r="J31" s="301"/>
      <c r="K31" s="301"/>
      <c r="L31" s="301"/>
      <c r="M31" s="301"/>
      <c r="N31" s="301"/>
      <c r="O31" s="301"/>
      <c r="P31" s="301"/>
      <c r="Q31" s="301"/>
      <c r="R31" s="301"/>
    </row>
    <row r="32" spans="1:21" s="31" customFormat="1" ht="18.75">
      <c r="A32" s="301"/>
      <c r="B32" s="535" t="s">
        <v>552</v>
      </c>
      <c r="C32" s="535"/>
      <c r="D32" s="535"/>
      <c r="E32" s="535"/>
      <c r="F32" s="535"/>
      <c r="G32" s="305"/>
      <c r="H32" s="305" t="s">
        <v>560</v>
      </c>
      <c r="I32" s="305"/>
      <c r="J32" s="305"/>
      <c r="K32" s="305"/>
      <c r="L32" s="305"/>
      <c r="M32" s="305"/>
      <c r="N32" s="305"/>
      <c r="O32" s="305"/>
      <c r="P32" s="305"/>
      <c r="Q32" s="305"/>
      <c r="R32" s="305"/>
      <c r="S32" s="288"/>
      <c r="T32" s="288"/>
      <c r="U32" s="288"/>
    </row>
    <row r="33" spans="1:18" s="31" customFormat="1" ht="18.75">
      <c r="A33" s="301"/>
      <c r="B33" s="218"/>
      <c r="C33" s="304"/>
      <c r="D33" s="301"/>
      <c r="E33" s="303"/>
      <c r="F33" s="303"/>
      <c r="G33" s="301"/>
      <c r="H33" s="218" t="s">
        <v>558</v>
      </c>
      <c r="I33" s="301"/>
      <c r="J33" s="301"/>
      <c r="K33" s="301"/>
      <c r="L33" s="301"/>
      <c r="M33" s="301"/>
      <c r="N33" s="301"/>
      <c r="O33" s="301"/>
      <c r="P33" s="301"/>
      <c r="Q33" s="301"/>
      <c r="R33" s="301"/>
    </row>
    <row r="34" spans="1:18" s="31" customFormat="1" ht="18.75">
      <c r="A34" s="301"/>
      <c r="B34" s="303"/>
      <c r="C34" s="304"/>
      <c r="D34" s="301"/>
      <c r="E34" s="303"/>
      <c r="F34" s="303"/>
      <c r="G34" s="301"/>
      <c r="H34" s="218" t="s">
        <v>569</v>
      </c>
      <c r="I34" s="301"/>
      <c r="J34" s="301"/>
      <c r="K34" s="301"/>
      <c r="L34" s="301"/>
      <c r="M34" s="301"/>
      <c r="N34" s="301"/>
      <c r="O34" s="301"/>
      <c r="P34" s="301"/>
      <c r="Q34" s="301"/>
      <c r="R34" s="301"/>
    </row>
    <row r="35" spans="1:18" s="31" customFormat="1" ht="18.75">
      <c r="A35" s="301"/>
      <c r="B35" s="303"/>
      <c r="C35" s="304"/>
      <c r="D35" s="301"/>
      <c r="E35" s="303"/>
      <c r="F35" s="303"/>
      <c r="G35" s="301"/>
      <c r="H35" s="218" t="s">
        <v>554</v>
      </c>
      <c r="I35" s="301"/>
      <c r="J35" s="301"/>
      <c r="K35" s="301"/>
      <c r="L35" s="301"/>
      <c r="M35" s="301"/>
      <c r="N35" s="301"/>
      <c r="O35" s="301"/>
      <c r="P35" s="301"/>
      <c r="Q35" s="301"/>
      <c r="R35" s="301"/>
    </row>
    <row r="36" spans="1:18" s="31" customFormat="1" ht="18.75">
      <c r="A36" s="301"/>
      <c r="B36" s="303"/>
      <c r="C36" s="304"/>
      <c r="D36" s="301"/>
      <c r="E36" s="303"/>
      <c r="F36" s="303"/>
      <c r="G36" s="301"/>
      <c r="H36" s="301" t="s">
        <v>564</v>
      </c>
      <c r="I36" s="301"/>
      <c r="J36" s="301"/>
      <c r="K36" s="301"/>
      <c r="L36" s="301"/>
      <c r="M36" s="301"/>
      <c r="N36" s="301"/>
      <c r="O36" s="301"/>
      <c r="P36" s="301"/>
      <c r="Q36" s="301"/>
      <c r="R36" s="301"/>
    </row>
    <row r="37" spans="1:18" s="31" customFormat="1" ht="18.75">
      <c r="A37" s="301"/>
      <c r="B37" s="303"/>
      <c r="C37" s="304"/>
      <c r="D37" s="301"/>
      <c r="E37" s="303"/>
      <c r="F37" s="303"/>
      <c r="G37" s="301"/>
      <c r="H37" s="301" t="s">
        <v>570</v>
      </c>
      <c r="I37" s="301"/>
      <c r="J37" s="301"/>
      <c r="K37" s="301"/>
      <c r="L37" s="301"/>
      <c r="M37" s="301"/>
      <c r="N37" s="301"/>
      <c r="O37" s="301"/>
      <c r="P37" s="301"/>
      <c r="Q37" s="301"/>
      <c r="R37" s="301"/>
    </row>
    <row r="38" spans="1:18" s="31" customFormat="1" ht="18.75">
      <c r="A38" s="301"/>
      <c r="B38" s="303"/>
      <c r="C38" s="304"/>
      <c r="D38" s="301"/>
      <c r="E38" s="303"/>
      <c r="F38" s="303"/>
      <c r="G38" s="301"/>
      <c r="H38" s="301" t="s">
        <v>571</v>
      </c>
      <c r="I38" s="301"/>
      <c r="J38" s="301"/>
      <c r="K38" s="301"/>
      <c r="L38" s="301"/>
      <c r="M38" s="301"/>
      <c r="N38" s="301"/>
      <c r="O38" s="301"/>
      <c r="P38" s="301"/>
      <c r="Q38" s="301"/>
      <c r="R38" s="301"/>
    </row>
    <row r="39" spans="1:18" s="31" customFormat="1" ht="18.75">
      <c r="A39" s="301"/>
      <c r="B39" s="303"/>
      <c r="C39" s="304"/>
      <c r="D39" s="301"/>
      <c r="E39" s="303"/>
      <c r="F39" s="303"/>
      <c r="G39" s="301"/>
      <c r="H39" s="301"/>
      <c r="I39" s="301"/>
      <c r="J39" s="301"/>
      <c r="K39" s="301"/>
      <c r="L39" s="301"/>
      <c r="M39" s="301"/>
      <c r="N39" s="301"/>
      <c r="O39" s="301"/>
      <c r="P39" s="301"/>
      <c r="Q39" s="301"/>
      <c r="R39" s="301"/>
    </row>
    <row r="40" spans="1:18" s="31" customFormat="1" ht="18.75">
      <c r="A40" s="301"/>
      <c r="B40" s="303"/>
      <c r="C40" s="304"/>
      <c r="D40" s="301"/>
      <c r="E40" s="303"/>
      <c r="F40" s="303"/>
      <c r="G40" s="301"/>
      <c r="H40" s="301" t="s">
        <v>555</v>
      </c>
      <c r="I40" s="301"/>
      <c r="J40" s="301"/>
      <c r="K40" s="301"/>
      <c r="L40" s="301"/>
      <c r="M40" s="301"/>
      <c r="N40" s="301"/>
      <c r="O40" s="301"/>
      <c r="P40" s="301"/>
      <c r="Q40" s="301"/>
      <c r="R40" s="301"/>
    </row>
    <row r="41" spans="1:18" s="31" customFormat="1" ht="18.75">
      <c r="A41" s="301"/>
      <c r="B41" s="303"/>
      <c r="C41" s="301"/>
      <c r="D41" s="301"/>
      <c r="E41" s="303"/>
      <c r="F41" s="303"/>
      <c r="G41" s="301"/>
      <c r="H41" s="301" t="s">
        <v>556</v>
      </c>
      <c r="I41" s="301"/>
      <c r="J41" s="301"/>
      <c r="K41" s="301"/>
      <c r="L41" s="301"/>
      <c r="M41" s="301"/>
      <c r="N41" s="301"/>
      <c r="O41" s="301"/>
      <c r="P41" s="301"/>
      <c r="Q41" s="301"/>
      <c r="R41" s="301"/>
    </row>
    <row r="42" spans="1:18" s="31" customFormat="1" ht="18.75">
      <c r="A42" s="301"/>
      <c r="B42" s="302"/>
      <c r="C42" s="301"/>
      <c r="D42" s="301"/>
      <c r="E42" s="303"/>
      <c r="F42" s="303"/>
      <c r="G42" s="301"/>
      <c r="H42" s="301"/>
      <c r="I42" s="301"/>
      <c r="J42" s="301"/>
      <c r="K42" s="301"/>
      <c r="L42" s="301"/>
      <c r="M42" s="301"/>
      <c r="N42" s="301"/>
      <c r="O42" s="301"/>
      <c r="P42" s="301"/>
      <c r="Q42" s="301"/>
      <c r="R42" s="301"/>
    </row>
    <row r="43" spans="1:18" s="31" customFormat="1" ht="18.75">
      <c r="A43" s="301"/>
      <c r="B43" s="302"/>
      <c r="C43" s="218"/>
      <c r="D43" s="301"/>
      <c r="E43" s="303"/>
      <c r="F43" s="303"/>
      <c r="G43" s="301"/>
      <c r="H43" s="306" t="s">
        <v>561</v>
      </c>
      <c r="I43" s="301"/>
      <c r="J43" s="301"/>
      <c r="K43" s="301"/>
      <c r="L43" s="301"/>
      <c r="M43" s="301"/>
      <c r="N43" s="301"/>
      <c r="O43" s="301"/>
      <c r="P43" s="301"/>
      <c r="Q43" s="301"/>
      <c r="R43" s="301"/>
    </row>
    <row r="44" spans="1:18" s="31" customFormat="1" ht="18.75">
      <c r="A44" s="301"/>
      <c r="B44" s="302"/>
      <c r="C44" s="301"/>
      <c r="D44" s="301"/>
      <c r="E44" s="303"/>
      <c r="F44" s="303"/>
      <c r="G44" s="301"/>
      <c r="H44" s="301" t="s">
        <v>557</v>
      </c>
      <c r="I44" s="301"/>
      <c r="J44" s="301"/>
      <c r="K44" s="301"/>
      <c r="L44" s="301"/>
      <c r="M44" s="301"/>
      <c r="N44" s="301"/>
      <c r="O44" s="301"/>
      <c r="P44" s="301"/>
      <c r="Q44" s="301"/>
      <c r="R44" s="301"/>
    </row>
    <row r="45" spans="1:18" s="31" customFormat="1" ht="18.75">
      <c r="A45" s="301"/>
      <c r="B45" s="303"/>
      <c r="C45" s="301"/>
      <c r="D45" s="301"/>
      <c r="E45" s="303"/>
      <c r="F45" s="303"/>
      <c r="G45" s="301"/>
      <c r="H45" s="307" t="s">
        <v>611</v>
      </c>
      <c r="I45" s="301"/>
      <c r="J45" s="301"/>
      <c r="K45" s="301"/>
      <c r="L45" s="301"/>
      <c r="M45" s="301"/>
      <c r="N45" s="301"/>
      <c r="O45" s="301"/>
      <c r="P45" s="301"/>
      <c r="Q45" s="301"/>
      <c r="R45" s="301"/>
    </row>
    <row r="46" spans="1:18" s="31" customFormat="1" ht="18.75">
      <c r="A46" s="301"/>
      <c r="B46" s="304"/>
      <c r="C46" s="301"/>
      <c r="D46" s="301"/>
      <c r="E46" s="303"/>
      <c r="F46" s="303"/>
      <c r="G46" s="301"/>
      <c r="H46" s="301"/>
      <c r="I46" s="301"/>
      <c r="J46" s="301"/>
      <c r="K46" s="301"/>
      <c r="L46" s="301"/>
      <c r="M46" s="301"/>
      <c r="N46" s="301"/>
      <c r="O46" s="301"/>
      <c r="P46" s="301"/>
      <c r="Q46" s="301"/>
      <c r="R46" s="301"/>
    </row>
    <row r="47" spans="1:18" s="31" customFormat="1" ht="18.75">
      <c r="A47" s="301"/>
      <c r="B47" s="302"/>
      <c r="C47" s="301"/>
      <c r="D47" s="301"/>
      <c r="E47" s="303"/>
      <c r="F47" s="303"/>
      <c r="G47" s="301"/>
      <c r="H47" s="305" t="s">
        <v>562</v>
      </c>
      <c r="I47" s="301"/>
      <c r="J47" s="301"/>
      <c r="K47" s="301"/>
      <c r="L47" s="301"/>
      <c r="M47" s="301"/>
      <c r="N47" s="301"/>
      <c r="O47" s="301"/>
      <c r="P47" s="301"/>
      <c r="Q47" s="301"/>
      <c r="R47" s="301"/>
    </row>
    <row r="48" spans="1:18" s="31" customFormat="1" ht="18.75">
      <c r="A48" s="301"/>
      <c r="B48" s="302"/>
      <c r="C48" s="301"/>
      <c r="D48" s="301"/>
      <c r="E48" s="303"/>
      <c r="F48" s="303"/>
      <c r="G48" s="301"/>
      <c r="H48" s="301" t="s">
        <v>572</v>
      </c>
      <c r="I48" s="301"/>
      <c r="J48" s="301"/>
      <c r="K48" s="301"/>
      <c r="L48" s="301"/>
      <c r="M48" s="301"/>
      <c r="N48" s="301"/>
      <c r="O48" s="301"/>
      <c r="P48" s="301"/>
      <c r="Q48" s="301"/>
      <c r="R48" s="301"/>
    </row>
    <row r="49" spans="1:18" s="31" customFormat="1" ht="18.75">
      <c r="A49" s="301"/>
      <c r="B49" s="303"/>
      <c r="C49" s="301"/>
      <c r="D49" s="301"/>
      <c r="E49" s="303"/>
      <c r="F49" s="303"/>
      <c r="G49" s="301"/>
      <c r="H49" s="301" t="s">
        <v>591</v>
      </c>
      <c r="I49" s="301"/>
      <c r="J49" s="301"/>
      <c r="K49" s="301"/>
      <c r="L49" s="301"/>
      <c r="M49" s="301"/>
      <c r="N49" s="301"/>
      <c r="O49" s="301"/>
      <c r="P49" s="301"/>
      <c r="Q49" s="301"/>
      <c r="R49" s="301"/>
    </row>
    <row r="50" spans="1:18" s="31" customFormat="1" ht="18.75">
      <c r="A50" s="301"/>
      <c r="B50" s="302"/>
      <c r="C50" s="301"/>
      <c r="D50" s="301"/>
      <c r="E50" s="303"/>
      <c r="F50" s="303"/>
      <c r="G50" s="301"/>
      <c r="H50" s="301" t="s">
        <v>559</v>
      </c>
      <c r="I50" s="301"/>
      <c r="J50" s="301"/>
      <c r="K50" s="301"/>
      <c r="L50" s="301"/>
      <c r="M50" s="301"/>
      <c r="N50" s="301"/>
      <c r="O50" s="301"/>
      <c r="P50" s="301"/>
      <c r="Q50" s="301"/>
      <c r="R50" s="301"/>
    </row>
    <row r="51" spans="1:18" s="31" customFormat="1" ht="18.75">
      <c r="A51" s="301"/>
      <c r="B51" s="302"/>
      <c r="C51" s="301"/>
      <c r="D51" s="301"/>
      <c r="E51" s="303"/>
      <c r="F51" s="303"/>
      <c r="G51" s="301"/>
      <c r="H51" s="301"/>
      <c r="I51" s="301"/>
      <c r="J51" s="301"/>
      <c r="K51" s="301"/>
      <c r="L51" s="301"/>
      <c r="M51" s="301"/>
      <c r="N51" s="301"/>
      <c r="O51" s="301"/>
      <c r="P51" s="301"/>
      <c r="Q51" s="301"/>
      <c r="R51" s="301"/>
    </row>
    <row r="52" spans="1:18" s="31" customFormat="1" ht="18.75">
      <c r="A52" s="301"/>
      <c r="B52" s="303"/>
      <c r="C52" s="301"/>
      <c r="D52" s="301"/>
      <c r="E52" s="303"/>
      <c r="F52" s="303"/>
      <c r="G52" s="301"/>
      <c r="H52" s="306" t="s">
        <v>563</v>
      </c>
      <c r="I52" s="301"/>
      <c r="J52" s="301"/>
      <c r="K52" s="301"/>
      <c r="L52" s="301"/>
      <c r="M52" s="301"/>
      <c r="N52" s="301"/>
      <c r="O52" s="301"/>
      <c r="P52" s="301"/>
      <c r="Q52" s="301"/>
      <c r="R52" s="301"/>
    </row>
    <row r="53" spans="1:18" s="31" customFormat="1" ht="18.75">
      <c r="A53" s="301"/>
      <c r="B53" s="303"/>
      <c r="C53" s="301"/>
      <c r="D53" s="301"/>
      <c r="E53" s="303"/>
      <c r="F53" s="303"/>
      <c r="G53" s="301"/>
      <c r="H53" s="301" t="s">
        <v>565</v>
      </c>
      <c r="I53" s="301"/>
      <c r="J53" s="301"/>
      <c r="K53" s="301"/>
      <c r="L53" s="301"/>
      <c r="M53" s="301"/>
      <c r="N53" s="301"/>
      <c r="O53" s="301"/>
      <c r="P53" s="301"/>
      <c r="Q53" s="301"/>
      <c r="R53" s="301"/>
    </row>
    <row r="54" spans="1:18" s="31" customFormat="1" ht="18.75">
      <c r="A54" s="301"/>
      <c r="B54" s="308"/>
      <c r="C54" s="301"/>
      <c r="D54" s="301"/>
      <c r="E54" s="303"/>
      <c r="F54" s="303"/>
      <c r="G54" s="301"/>
      <c r="H54" s="301" t="s">
        <v>566</v>
      </c>
      <c r="I54" s="301"/>
      <c r="J54" s="301"/>
      <c r="K54" s="301"/>
      <c r="L54" s="301"/>
      <c r="M54" s="301"/>
      <c r="N54" s="301"/>
      <c r="O54" s="301"/>
      <c r="P54" s="301"/>
      <c r="Q54" s="301"/>
      <c r="R54" s="301"/>
    </row>
    <row r="55" spans="1:18" s="31" customFormat="1" ht="18.75">
      <c r="A55" s="301"/>
      <c r="B55" s="309"/>
      <c r="C55" s="301"/>
      <c r="D55" s="301"/>
      <c r="E55" s="303"/>
      <c r="F55" s="303"/>
      <c r="G55" s="301"/>
      <c r="H55" s="301" t="s">
        <v>567</v>
      </c>
      <c r="I55" s="301"/>
      <c r="J55" s="301"/>
      <c r="K55" s="301"/>
      <c r="L55" s="301"/>
      <c r="M55" s="301"/>
      <c r="N55" s="301"/>
      <c r="O55" s="301"/>
      <c r="P55" s="301"/>
      <c r="Q55" s="301"/>
      <c r="R55" s="301"/>
    </row>
    <row r="56" spans="1:18" s="31" customFormat="1" ht="18.75">
      <c r="A56" s="301"/>
      <c r="B56" s="310"/>
      <c r="C56" s="301"/>
      <c r="D56" s="301"/>
      <c r="E56" s="303"/>
      <c r="F56" s="303"/>
      <c r="G56" s="301"/>
      <c r="H56" s="301"/>
      <c r="I56" s="301"/>
      <c r="J56" s="301"/>
      <c r="K56" s="301"/>
      <c r="L56" s="301"/>
      <c r="M56" s="301"/>
      <c r="N56" s="301"/>
      <c r="O56" s="301"/>
      <c r="P56" s="301"/>
      <c r="Q56" s="301"/>
      <c r="R56" s="301"/>
    </row>
    <row r="57" spans="1:18" s="31" customFormat="1" ht="18.75">
      <c r="A57" s="301"/>
      <c r="B57" s="309"/>
      <c r="C57" s="301"/>
      <c r="D57" s="301"/>
      <c r="E57" s="303"/>
      <c r="F57" s="303"/>
      <c r="G57" s="301"/>
      <c r="H57" s="306" t="s">
        <v>568</v>
      </c>
      <c r="I57" s="301"/>
      <c r="J57" s="301"/>
      <c r="K57" s="301"/>
      <c r="L57" s="301"/>
      <c r="M57" s="301"/>
      <c r="N57" s="301"/>
      <c r="O57" s="301"/>
      <c r="P57" s="301"/>
      <c r="Q57" s="301"/>
      <c r="R57" s="301"/>
    </row>
    <row r="58" spans="1:18" s="31" customFormat="1" ht="18.75">
      <c r="A58" s="301"/>
      <c r="B58" s="309"/>
      <c r="C58" s="301"/>
      <c r="D58" s="301"/>
      <c r="E58" s="303"/>
      <c r="F58" s="303"/>
      <c r="G58" s="301"/>
      <c r="H58" s="301"/>
      <c r="I58" s="301"/>
      <c r="J58" s="301"/>
      <c r="K58" s="301"/>
      <c r="L58" s="301"/>
      <c r="M58" s="301"/>
      <c r="N58" s="301"/>
      <c r="O58" s="301"/>
      <c r="P58" s="301"/>
      <c r="Q58" s="301"/>
      <c r="R58" s="301"/>
    </row>
    <row r="59" spans="1:18" s="31" customFormat="1" ht="18.75">
      <c r="A59" s="301"/>
      <c r="B59" s="309"/>
      <c r="C59" s="218"/>
      <c r="D59" s="301"/>
      <c r="E59" s="303"/>
      <c r="F59" s="303"/>
      <c r="G59" s="301"/>
      <c r="H59" s="301" t="s">
        <v>655</v>
      </c>
      <c r="I59" s="301"/>
      <c r="J59" s="301"/>
      <c r="K59" s="301"/>
      <c r="L59" s="301"/>
      <c r="M59" s="301"/>
      <c r="N59" s="301"/>
      <c r="O59" s="301"/>
      <c r="P59" s="301"/>
      <c r="Q59" s="301"/>
      <c r="R59" s="301"/>
    </row>
    <row r="60" spans="1:18" s="31" customFormat="1" ht="18.75">
      <c r="A60" s="301"/>
      <c r="B60" s="309"/>
      <c r="C60" s="301"/>
      <c r="D60" s="301"/>
      <c r="E60" s="303"/>
      <c r="F60" s="303"/>
      <c r="G60" s="301"/>
      <c r="H60" s="301"/>
      <c r="I60" s="301"/>
      <c r="J60" s="301"/>
      <c r="K60" s="301"/>
      <c r="L60" s="301"/>
      <c r="M60" s="301"/>
      <c r="N60" s="301"/>
      <c r="O60" s="301"/>
      <c r="P60" s="301"/>
      <c r="Q60" s="301"/>
      <c r="R60" s="301"/>
    </row>
    <row r="61" spans="1:18" s="31" customFormat="1" ht="23.25">
      <c r="A61" s="522" t="s">
        <v>464</v>
      </c>
      <c r="B61" s="522"/>
      <c r="C61" s="522"/>
      <c r="D61" s="522"/>
      <c r="E61" s="522"/>
      <c r="F61" s="522"/>
      <c r="G61" s="522"/>
      <c r="H61" s="522"/>
      <c r="I61" s="522"/>
      <c r="J61" s="522"/>
      <c r="K61" s="522"/>
      <c r="L61" s="522"/>
      <c r="M61" s="522"/>
      <c r="N61" s="522"/>
      <c r="O61" s="522"/>
      <c r="P61" s="522"/>
      <c r="Q61" s="522"/>
      <c r="R61" s="522"/>
    </row>
    <row r="62" spans="1:18" s="31" customFormat="1">
      <c r="A62" s="311"/>
      <c r="B62" s="312" t="s">
        <v>610</v>
      </c>
      <c r="C62" s="313"/>
      <c r="D62" s="313"/>
      <c r="E62" s="314"/>
      <c r="F62" s="314"/>
      <c r="G62" s="313"/>
      <c r="H62" s="313"/>
      <c r="I62" s="313"/>
      <c r="J62" s="313"/>
      <c r="K62" s="313"/>
      <c r="L62" s="313"/>
      <c r="M62" s="313"/>
      <c r="N62" s="313"/>
      <c r="O62" s="313"/>
      <c r="P62" s="313"/>
      <c r="Q62" s="313"/>
      <c r="R62" s="313"/>
    </row>
    <row r="63" spans="1:18" s="31" customFormat="1" ht="18.75">
      <c r="A63" s="311"/>
      <c r="B63" s="315" t="s">
        <v>608</v>
      </c>
      <c r="C63" s="311"/>
      <c r="D63" s="311"/>
      <c r="E63" s="316"/>
      <c r="F63" s="316"/>
      <c r="G63" s="311"/>
      <c r="H63" s="311"/>
      <c r="I63" s="311"/>
      <c r="J63" s="311"/>
      <c r="K63" s="311"/>
      <c r="L63" s="311"/>
      <c r="M63" s="311"/>
      <c r="N63" s="311"/>
      <c r="O63" s="311"/>
      <c r="P63" s="311"/>
      <c r="Q63" s="311"/>
      <c r="R63" s="311"/>
    </row>
    <row r="64" spans="1:18" s="31" customFormat="1" ht="18.75">
      <c r="A64" s="311"/>
      <c r="B64" s="315" t="s">
        <v>607</v>
      </c>
      <c r="C64" s="317"/>
      <c r="D64" s="311"/>
      <c r="E64" s="316"/>
      <c r="F64" s="316"/>
      <c r="G64" s="311"/>
      <c r="H64" s="311"/>
      <c r="I64" s="311"/>
      <c r="J64" s="311"/>
      <c r="K64" s="311"/>
      <c r="L64" s="311"/>
      <c r="M64" s="311"/>
      <c r="N64" s="311"/>
      <c r="O64" s="311"/>
      <c r="P64" s="311"/>
      <c r="Q64" s="311"/>
      <c r="R64" s="311"/>
    </row>
    <row r="65" spans="1:18" s="31" customFormat="1" ht="18.75">
      <c r="A65" s="311"/>
      <c r="B65" s="315" t="s">
        <v>609</v>
      </c>
      <c r="C65" s="317"/>
      <c r="D65" s="311"/>
      <c r="E65" s="316"/>
      <c r="F65" s="316"/>
      <c r="G65" s="311"/>
      <c r="H65" s="311"/>
      <c r="I65" s="311"/>
      <c r="J65" s="311"/>
      <c r="K65" s="311"/>
      <c r="L65" s="311"/>
      <c r="M65" s="311"/>
      <c r="N65" s="311"/>
      <c r="O65" s="311"/>
      <c r="P65" s="311"/>
      <c r="Q65" s="311"/>
      <c r="R65" s="311"/>
    </row>
    <row r="66" spans="1:18" s="31" customFormat="1" ht="18.75">
      <c r="A66" s="311"/>
      <c r="B66" s="316"/>
      <c r="C66" s="317"/>
      <c r="D66" s="311"/>
      <c r="E66" s="316"/>
      <c r="F66" s="316"/>
      <c r="G66" s="311"/>
      <c r="H66" s="311"/>
      <c r="I66" s="311"/>
      <c r="J66" s="311"/>
      <c r="K66" s="311"/>
      <c r="L66" s="311"/>
      <c r="M66" s="311"/>
      <c r="N66" s="311"/>
      <c r="O66" s="311"/>
      <c r="P66" s="311"/>
      <c r="Q66" s="311"/>
      <c r="R66" s="311"/>
    </row>
    <row r="67" spans="1:18" s="31" customFormat="1" ht="18.75">
      <c r="A67" s="311"/>
      <c r="B67" s="529" t="s">
        <v>573</v>
      </c>
      <c r="C67" s="529"/>
      <c r="D67" s="529"/>
      <c r="E67" s="529"/>
      <c r="F67" s="529"/>
      <c r="G67" s="318"/>
      <c r="H67" s="318" t="s">
        <v>574</v>
      </c>
      <c r="I67" s="318"/>
      <c r="J67" s="318"/>
      <c r="K67" s="318"/>
      <c r="L67" s="318"/>
      <c r="M67" s="318"/>
      <c r="N67" s="318"/>
      <c r="O67" s="318"/>
      <c r="P67" s="318"/>
      <c r="Q67" s="318"/>
      <c r="R67" s="318"/>
    </row>
    <row r="68" spans="1:18" s="31" customFormat="1" ht="18.75">
      <c r="A68" s="311"/>
      <c r="B68" s="319"/>
      <c r="C68" s="317"/>
      <c r="D68" s="311"/>
      <c r="E68" s="316"/>
      <c r="F68" s="316"/>
      <c r="G68" s="311"/>
      <c r="H68" s="319" t="s">
        <v>595</v>
      </c>
      <c r="I68" s="311"/>
      <c r="J68" s="311"/>
      <c r="K68" s="311"/>
      <c r="L68" s="311"/>
      <c r="M68" s="311"/>
      <c r="N68" s="311"/>
      <c r="O68" s="311"/>
      <c r="P68" s="311"/>
      <c r="Q68" s="311"/>
      <c r="R68" s="311"/>
    </row>
    <row r="69" spans="1:18" s="31" customFormat="1" ht="18.75">
      <c r="A69" s="311"/>
      <c r="B69" s="316"/>
      <c r="C69" s="317"/>
      <c r="D69" s="311"/>
      <c r="E69" s="316"/>
      <c r="F69" s="316"/>
      <c r="G69" s="311"/>
      <c r="H69" s="319" t="s">
        <v>579</v>
      </c>
      <c r="I69" s="311"/>
      <c r="J69" s="311"/>
      <c r="K69" s="311"/>
      <c r="L69" s="311"/>
      <c r="M69" s="311"/>
      <c r="N69" s="311"/>
      <c r="O69" s="311"/>
      <c r="P69" s="311"/>
      <c r="Q69" s="311"/>
      <c r="R69" s="311"/>
    </row>
    <row r="70" spans="1:18">
      <c r="A70" s="313"/>
      <c r="B70" s="316"/>
      <c r="C70" s="317"/>
      <c r="D70" s="311"/>
      <c r="E70" s="316"/>
      <c r="F70" s="316"/>
      <c r="G70" s="311"/>
      <c r="H70" s="319" t="s">
        <v>580</v>
      </c>
      <c r="I70" s="311"/>
      <c r="J70" s="311"/>
      <c r="K70" s="311"/>
      <c r="L70" s="311"/>
      <c r="M70" s="311"/>
      <c r="N70" s="311"/>
      <c r="O70" s="311"/>
      <c r="P70" s="311"/>
      <c r="Q70" s="311"/>
      <c r="R70" s="311"/>
    </row>
    <row r="71" spans="1:18">
      <c r="A71" s="313"/>
      <c r="B71" s="316"/>
      <c r="C71" s="317"/>
      <c r="D71" s="311"/>
      <c r="E71" s="316"/>
      <c r="F71" s="316"/>
      <c r="G71" s="311"/>
      <c r="H71" s="311" t="s">
        <v>578</v>
      </c>
      <c r="I71" s="311"/>
      <c r="J71" s="311"/>
      <c r="K71" s="311"/>
      <c r="L71" s="311"/>
      <c r="M71" s="311"/>
      <c r="N71" s="311"/>
      <c r="O71" s="311"/>
      <c r="P71" s="311"/>
      <c r="Q71" s="311"/>
      <c r="R71" s="311"/>
    </row>
    <row r="72" spans="1:18">
      <c r="A72" s="313"/>
      <c r="B72" s="316"/>
      <c r="C72" s="317"/>
      <c r="D72" s="311"/>
      <c r="E72" s="316"/>
      <c r="F72" s="316"/>
      <c r="G72" s="311"/>
      <c r="H72" s="311" t="s">
        <v>581</v>
      </c>
      <c r="I72" s="311"/>
      <c r="J72" s="311"/>
      <c r="K72" s="311"/>
      <c r="L72" s="311"/>
      <c r="M72" s="311"/>
      <c r="N72" s="311"/>
      <c r="O72" s="311"/>
      <c r="P72" s="311"/>
      <c r="Q72" s="311"/>
      <c r="R72" s="311"/>
    </row>
    <row r="73" spans="1:18">
      <c r="A73" s="313"/>
      <c r="B73" s="316"/>
      <c r="C73" s="317"/>
      <c r="D73" s="311"/>
      <c r="E73" s="316"/>
      <c r="F73" s="316"/>
      <c r="G73" s="311"/>
      <c r="H73" s="311" t="s">
        <v>582</v>
      </c>
      <c r="I73" s="311"/>
      <c r="J73" s="311"/>
      <c r="K73" s="311"/>
      <c r="L73" s="311"/>
      <c r="M73" s="311"/>
      <c r="N73" s="311"/>
      <c r="O73" s="311"/>
      <c r="P73" s="311"/>
      <c r="Q73" s="311"/>
      <c r="R73" s="311"/>
    </row>
    <row r="74" spans="1:18">
      <c r="A74" s="313"/>
      <c r="B74" s="316"/>
      <c r="C74" s="317"/>
      <c r="D74" s="311"/>
      <c r="E74" s="316"/>
      <c r="F74" s="316"/>
      <c r="G74" s="311"/>
      <c r="H74" s="311" t="s">
        <v>583</v>
      </c>
      <c r="I74" s="311"/>
      <c r="J74" s="311"/>
      <c r="K74" s="311"/>
      <c r="L74" s="311"/>
      <c r="M74" s="311"/>
      <c r="N74" s="311"/>
      <c r="O74" s="311"/>
      <c r="P74" s="311"/>
      <c r="Q74" s="311"/>
      <c r="R74" s="311"/>
    </row>
    <row r="75" spans="1:18">
      <c r="A75" s="313"/>
      <c r="B75" s="316"/>
      <c r="C75" s="317"/>
      <c r="D75" s="311"/>
      <c r="E75" s="316"/>
      <c r="F75" s="316"/>
      <c r="G75" s="311"/>
      <c r="H75" s="311"/>
      <c r="I75" s="311"/>
      <c r="J75" s="311"/>
      <c r="K75" s="311"/>
      <c r="L75" s="311"/>
      <c r="M75" s="311"/>
      <c r="N75" s="311"/>
      <c r="O75" s="311"/>
      <c r="P75" s="311"/>
      <c r="Q75" s="311"/>
      <c r="R75" s="311"/>
    </row>
    <row r="76" spans="1:18">
      <c r="A76" s="313"/>
      <c r="B76" s="316"/>
      <c r="C76" s="317"/>
      <c r="D76" s="311"/>
      <c r="E76" s="316"/>
      <c r="F76" s="316"/>
      <c r="G76" s="311"/>
      <c r="H76" s="311" t="s">
        <v>584</v>
      </c>
      <c r="I76" s="311"/>
      <c r="J76" s="311"/>
      <c r="K76" s="311"/>
      <c r="L76" s="311"/>
      <c r="M76" s="311"/>
      <c r="N76" s="311"/>
      <c r="O76" s="311"/>
      <c r="P76" s="311"/>
      <c r="Q76" s="311"/>
      <c r="R76" s="311"/>
    </row>
    <row r="77" spans="1:18">
      <c r="A77" s="313"/>
      <c r="B77" s="316"/>
      <c r="C77" s="311"/>
      <c r="D77" s="311"/>
      <c r="E77" s="316"/>
      <c r="F77" s="316"/>
      <c r="G77" s="311"/>
      <c r="H77" s="311" t="s">
        <v>585</v>
      </c>
      <c r="I77" s="311"/>
      <c r="J77" s="311"/>
      <c r="K77" s="311"/>
      <c r="L77" s="311"/>
      <c r="M77" s="311"/>
      <c r="N77" s="311"/>
      <c r="O77" s="311"/>
      <c r="P77" s="311"/>
      <c r="Q77" s="311"/>
      <c r="R77" s="311"/>
    </row>
    <row r="78" spans="1:18">
      <c r="A78" s="313"/>
      <c r="B78" s="315"/>
      <c r="C78" s="311"/>
      <c r="D78" s="311"/>
      <c r="E78" s="316"/>
      <c r="F78" s="316"/>
      <c r="G78" s="311"/>
      <c r="H78" s="311" t="s">
        <v>586</v>
      </c>
      <c r="I78" s="311"/>
      <c r="J78" s="311"/>
      <c r="K78" s="311"/>
      <c r="L78" s="311"/>
      <c r="M78" s="311"/>
      <c r="N78" s="311"/>
      <c r="O78" s="311"/>
      <c r="P78" s="311"/>
      <c r="Q78" s="311"/>
      <c r="R78" s="311"/>
    </row>
    <row r="79" spans="1:18">
      <c r="A79" s="313"/>
      <c r="B79" s="315"/>
      <c r="C79" s="311"/>
      <c r="D79" s="311"/>
      <c r="E79" s="316"/>
      <c r="F79" s="316"/>
      <c r="G79" s="311"/>
      <c r="H79" s="311"/>
      <c r="I79" s="311"/>
      <c r="J79" s="311"/>
      <c r="K79" s="311"/>
      <c r="L79" s="311"/>
      <c r="M79" s="311"/>
      <c r="N79" s="311"/>
      <c r="O79" s="311"/>
      <c r="P79" s="311"/>
      <c r="Q79" s="311"/>
      <c r="R79" s="311"/>
    </row>
    <row r="80" spans="1:18">
      <c r="A80" s="313"/>
      <c r="B80" s="315"/>
      <c r="C80" s="319"/>
      <c r="D80" s="311"/>
      <c r="E80" s="316"/>
      <c r="F80" s="316"/>
      <c r="G80" s="311"/>
      <c r="H80" s="320" t="s">
        <v>576</v>
      </c>
      <c r="I80" s="311"/>
      <c r="J80" s="311"/>
      <c r="K80" s="311"/>
      <c r="L80" s="311"/>
      <c r="M80" s="311"/>
      <c r="N80" s="311"/>
      <c r="O80" s="311"/>
      <c r="P80" s="311"/>
      <c r="Q80" s="311"/>
      <c r="R80" s="311"/>
    </row>
    <row r="81" spans="1:18">
      <c r="A81" s="313"/>
      <c r="B81" s="315"/>
      <c r="C81" s="311"/>
      <c r="D81" s="311"/>
      <c r="E81" s="316"/>
      <c r="F81" s="316"/>
      <c r="G81" s="311"/>
      <c r="H81" s="311" t="s">
        <v>587</v>
      </c>
      <c r="I81" s="311"/>
      <c r="J81" s="311"/>
      <c r="K81" s="311"/>
      <c r="L81" s="311"/>
      <c r="M81" s="311"/>
      <c r="N81" s="311"/>
      <c r="O81" s="311"/>
      <c r="P81" s="311"/>
      <c r="Q81" s="311"/>
      <c r="R81" s="311"/>
    </row>
    <row r="82" spans="1:18">
      <c r="A82" s="313"/>
      <c r="B82" s="316"/>
      <c r="C82" s="311"/>
      <c r="D82" s="311"/>
      <c r="E82" s="316"/>
      <c r="F82" s="316"/>
      <c r="G82" s="311"/>
      <c r="H82" s="321" t="s">
        <v>588</v>
      </c>
      <c r="I82" s="311"/>
      <c r="J82" s="311"/>
      <c r="K82" s="311"/>
      <c r="L82" s="311"/>
      <c r="M82" s="311"/>
      <c r="N82" s="311"/>
      <c r="O82" s="311"/>
      <c r="P82" s="311"/>
      <c r="Q82" s="311"/>
      <c r="R82" s="311"/>
    </row>
    <row r="83" spans="1:18">
      <c r="A83" s="313"/>
      <c r="B83" s="317"/>
      <c r="C83" s="311"/>
      <c r="D83" s="311"/>
      <c r="E83" s="316"/>
      <c r="F83" s="316"/>
      <c r="G83" s="311"/>
      <c r="H83" s="311" t="s">
        <v>612</v>
      </c>
      <c r="I83" s="311"/>
      <c r="J83" s="311"/>
      <c r="K83" s="311"/>
      <c r="L83" s="311"/>
      <c r="M83" s="311"/>
      <c r="N83" s="311"/>
      <c r="O83" s="311"/>
      <c r="P83" s="311"/>
      <c r="Q83" s="311"/>
      <c r="R83" s="311"/>
    </row>
    <row r="84" spans="1:18">
      <c r="A84" s="313"/>
      <c r="B84" s="317"/>
      <c r="C84" s="311"/>
      <c r="D84" s="311"/>
      <c r="E84" s="316"/>
      <c r="F84" s="316"/>
      <c r="G84" s="311"/>
      <c r="H84" s="311"/>
      <c r="I84" s="311"/>
      <c r="J84" s="311"/>
      <c r="K84" s="311"/>
      <c r="L84" s="311"/>
      <c r="M84" s="311"/>
      <c r="N84" s="311"/>
      <c r="O84" s="311"/>
      <c r="P84" s="311"/>
      <c r="Q84" s="311"/>
      <c r="R84" s="311"/>
    </row>
    <row r="85" spans="1:18">
      <c r="A85" s="313"/>
      <c r="B85" s="315"/>
      <c r="C85" s="311"/>
      <c r="D85" s="311"/>
      <c r="E85" s="316"/>
      <c r="F85" s="316"/>
      <c r="G85" s="311"/>
      <c r="H85" s="318" t="s">
        <v>575</v>
      </c>
      <c r="I85" s="311"/>
      <c r="J85" s="311"/>
      <c r="K85" s="311"/>
      <c r="L85" s="311"/>
      <c r="M85" s="311"/>
      <c r="N85" s="311"/>
      <c r="O85" s="311"/>
      <c r="P85" s="311"/>
      <c r="Q85" s="311"/>
      <c r="R85" s="311"/>
    </row>
    <row r="86" spans="1:18">
      <c r="A86" s="313"/>
      <c r="B86" s="315"/>
      <c r="C86" s="311"/>
      <c r="D86" s="311"/>
      <c r="E86" s="316"/>
      <c r="F86" s="316"/>
      <c r="G86" s="311"/>
      <c r="H86" s="311" t="s">
        <v>589</v>
      </c>
      <c r="I86" s="311"/>
      <c r="J86" s="311"/>
      <c r="K86" s="311"/>
      <c r="L86" s="311"/>
      <c r="M86" s="311"/>
      <c r="N86" s="311"/>
      <c r="O86" s="311"/>
      <c r="P86" s="311"/>
      <c r="Q86" s="311"/>
      <c r="R86" s="311"/>
    </row>
    <row r="87" spans="1:18">
      <c r="A87" s="313"/>
      <c r="B87" s="316"/>
      <c r="C87" s="311"/>
      <c r="D87" s="311"/>
      <c r="E87" s="316"/>
      <c r="F87" s="316"/>
      <c r="G87" s="311"/>
      <c r="H87" s="311" t="s">
        <v>590</v>
      </c>
      <c r="I87" s="311"/>
      <c r="J87" s="311"/>
      <c r="K87" s="311"/>
      <c r="L87" s="311"/>
      <c r="M87" s="311"/>
      <c r="N87" s="311"/>
      <c r="O87" s="311"/>
      <c r="P87" s="311"/>
      <c r="Q87" s="311"/>
      <c r="R87" s="311"/>
    </row>
    <row r="88" spans="1:18">
      <c r="A88" s="313"/>
      <c r="B88" s="315"/>
      <c r="C88" s="311"/>
      <c r="D88" s="311"/>
      <c r="E88" s="316"/>
      <c r="F88" s="316"/>
      <c r="G88" s="311"/>
      <c r="H88" s="311" t="s">
        <v>600</v>
      </c>
      <c r="I88" s="311"/>
      <c r="J88" s="311"/>
      <c r="K88" s="311"/>
      <c r="L88" s="311"/>
      <c r="M88" s="311"/>
      <c r="N88" s="311"/>
      <c r="O88" s="311"/>
      <c r="P88" s="311"/>
      <c r="Q88" s="311"/>
      <c r="R88" s="311"/>
    </row>
    <row r="89" spans="1:18">
      <c r="A89" s="313"/>
      <c r="B89" s="315"/>
      <c r="C89" s="311"/>
      <c r="D89" s="311"/>
      <c r="E89" s="316"/>
      <c r="F89" s="316"/>
      <c r="G89" s="311"/>
      <c r="H89" s="311" t="s">
        <v>599</v>
      </c>
      <c r="I89" s="311"/>
      <c r="J89" s="311"/>
      <c r="K89" s="311"/>
      <c r="L89" s="311"/>
      <c r="M89" s="311"/>
      <c r="N89" s="311"/>
      <c r="O89" s="311"/>
      <c r="P89" s="311"/>
      <c r="Q89" s="311"/>
      <c r="R89" s="311"/>
    </row>
    <row r="90" spans="1:18">
      <c r="A90" s="313"/>
      <c r="B90" s="315"/>
      <c r="C90" s="311"/>
      <c r="D90" s="311"/>
      <c r="E90" s="316"/>
      <c r="F90" s="316"/>
      <c r="G90" s="311"/>
      <c r="H90" s="311"/>
      <c r="I90" s="311"/>
      <c r="J90" s="311"/>
      <c r="K90" s="311"/>
      <c r="L90" s="311"/>
      <c r="M90" s="311"/>
      <c r="N90" s="311"/>
      <c r="O90" s="311"/>
      <c r="P90" s="311"/>
      <c r="Q90" s="311"/>
      <c r="R90" s="311"/>
    </row>
    <row r="91" spans="1:18">
      <c r="A91" s="313"/>
      <c r="B91" s="316"/>
      <c r="C91" s="311"/>
      <c r="D91" s="311"/>
      <c r="E91" s="316"/>
      <c r="F91" s="316"/>
      <c r="G91" s="311"/>
      <c r="H91" s="320" t="s">
        <v>577</v>
      </c>
      <c r="I91" s="311"/>
      <c r="J91" s="311"/>
      <c r="K91" s="311"/>
      <c r="L91" s="311"/>
      <c r="M91" s="311"/>
      <c r="N91" s="311"/>
      <c r="O91" s="311"/>
      <c r="P91" s="311"/>
      <c r="Q91" s="311"/>
      <c r="R91" s="311"/>
    </row>
    <row r="92" spans="1:18">
      <c r="A92" s="313"/>
      <c r="B92" s="316"/>
      <c r="C92" s="311"/>
      <c r="D92" s="311"/>
      <c r="E92" s="316"/>
      <c r="F92" s="316"/>
      <c r="G92" s="311"/>
      <c r="H92" s="311" t="s">
        <v>592</v>
      </c>
      <c r="I92" s="311"/>
      <c r="J92" s="311"/>
      <c r="K92" s="311"/>
      <c r="L92" s="311"/>
      <c r="M92" s="311"/>
      <c r="N92" s="311"/>
      <c r="O92" s="311"/>
      <c r="P92" s="311"/>
      <c r="Q92" s="311"/>
      <c r="R92" s="311"/>
    </row>
    <row r="93" spans="1:18">
      <c r="A93" s="313"/>
      <c r="B93" s="322"/>
      <c r="C93" s="311"/>
      <c r="D93" s="311"/>
      <c r="E93" s="316"/>
      <c r="F93" s="316"/>
      <c r="G93" s="311"/>
      <c r="H93" s="311" t="s">
        <v>596</v>
      </c>
      <c r="I93" s="311"/>
      <c r="J93" s="311"/>
      <c r="K93" s="311"/>
      <c r="L93" s="311"/>
      <c r="M93" s="311"/>
      <c r="N93" s="311"/>
      <c r="O93" s="311"/>
      <c r="P93" s="311"/>
      <c r="Q93" s="311"/>
      <c r="R93" s="311"/>
    </row>
    <row r="94" spans="1:18">
      <c r="A94" s="313"/>
      <c r="B94" s="323"/>
      <c r="C94" s="311"/>
      <c r="D94" s="311"/>
      <c r="E94" s="316"/>
      <c r="F94" s="316"/>
      <c r="G94" s="311"/>
      <c r="H94" s="311" t="s">
        <v>593</v>
      </c>
      <c r="I94" s="311"/>
      <c r="J94" s="311"/>
      <c r="K94" s="311"/>
      <c r="L94" s="311"/>
      <c r="M94" s="311"/>
      <c r="N94" s="311"/>
      <c r="O94" s="311"/>
      <c r="P94" s="311"/>
      <c r="Q94" s="311"/>
      <c r="R94" s="311"/>
    </row>
    <row r="95" spans="1:18">
      <c r="A95" s="313"/>
      <c r="B95" s="324"/>
      <c r="C95" s="311"/>
      <c r="D95" s="311"/>
      <c r="E95" s="316"/>
      <c r="F95" s="316"/>
      <c r="G95" s="311"/>
      <c r="H95" s="311"/>
      <c r="I95" s="311"/>
      <c r="J95" s="311"/>
      <c r="K95" s="311"/>
      <c r="L95" s="311"/>
      <c r="M95" s="311"/>
      <c r="N95" s="311"/>
      <c r="O95" s="311"/>
      <c r="P95" s="311"/>
      <c r="Q95" s="311"/>
      <c r="R95" s="311"/>
    </row>
    <row r="96" spans="1:18">
      <c r="A96" s="313"/>
      <c r="B96" s="323"/>
      <c r="C96" s="311"/>
      <c r="D96" s="311"/>
      <c r="E96" s="316"/>
      <c r="F96" s="316"/>
      <c r="G96" s="311"/>
      <c r="H96" s="320" t="s">
        <v>594</v>
      </c>
      <c r="I96" s="311"/>
      <c r="J96" s="311"/>
      <c r="K96" s="311"/>
      <c r="L96" s="311"/>
      <c r="M96" s="311"/>
      <c r="N96" s="311"/>
      <c r="O96" s="311"/>
      <c r="P96" s="311"/>
      <c r="Q96" s="311"/>
      <c r="R96" s="311"/>
    </row>
    <row r="97" spans="1:18">
      <c r="A97" s="313"/>
      <c r="B97" s="323"/>
      <c r="C97" s="311"/>
      <c r="D97" s="311"/>
      <c r="E97" s="316"/>
      <c r="F97" s="316"/>
      <c r="G97" s="311"/>
      <c r="H97" s="320"/>
      <c r="I97" s="311"/>
      <c r="J97" s="311"/>
      <c r="K97" s="311"/>
      <c r="L97" s="311"/>
      <c r="M97" s="311"/>
      <c r="N97" s="311"/>
      <c r="O97" s="311"/>
      <c r="P97" s="311"/>
      <c r="Q97" s="311"/>
      <c r="R97" s="311"/>
    </row>
    <row r="98" spans="1:18">
      <c r="A98" s="313"/>
      <c r="B98" s="323"/>
      <c r="C98" s="311"/>
      <c r="D98" s="311"/>
      <c r="E98" s="316"/>
      <c r="F98" s="316"/>
      <c r="G98" s="311"/>
      <c r="H98" s="311" t="s">
        <v>656</v>
      </c>
      <c r="I98" s="311"/>
      <c r="J98" s="311"/>
      <c r="K98" s="311"/>
      <c r="L98" s="311"/>
      <c r="M98" s="311"/>
      <c r="N98" s="311"/>
      <c r="O98" s="311"/>
      <c r="P98" s="311"/>
      <c r="Q98" s="311"/>
      <c r="R98" s="311"/>
    </row>
    <row r="99" spans="1:18">
      <c r="A99" s="313"/>
      <c r="B99" s="323"/>
      <c r="C99" s="311"/>
      <c r="D99" s="311"/>
      <c r="E99" s="316"/>
      <c r="F99" s="316"/>
      <c r="G99" s="311"/>
      <c r="H99" s="311"/>
      <c r="I99" s="311"/>
      <c r="J99" s="311"/>
      <c r="K99" s="311"/>
      <c r="L99" s="311"/>
      <c r="M99" s="311"/>
      <c r="N99" s="311"/>
      <c r="O99" s="311"/>
      <c r="P99" s="311"/>
      <c r="Q99" s="311"/>
      <c r="R99" s="311"/>
    </row>
    <row r="100" spans="1:18">
      <c r="B100" s="290"/>
      <c r="C100" s="289"/>
      <c r="D100" s="31"/>
      <c r="E100" s="244"/>
      <c r="F100" s="244"/>
      <c r="G100" s="31"/>
      <c r="H100" s="31"/>
      <c r="I100" s="31"/>
      <c r="J100" s="31"/>
      <c r="K100" s="31"/>
      <c r="L100" s="31"/>
      <c r="M100" s="31"/>
      <c r="N100" s="31"/>
      <c r="O100" s="31"/>
      <c r="P100" s="31"/>
      <c r="Q100" s="31"/>
      <c r="R100" s="31"/>
    </row>
    <row r="101" spans="1:18">
      <c r="B101" s="290"/>
      <c r="C101" s="31"/>
      <c r="D101" s="31"/>
      <c r="E101" s="244"/>
      <c r="F101" s="244"/>
      <c r="G101" s="31"/>
      <c r="H101" s="31"/>
      <c r="I101" s="31"/>
      <c r="J101" s="31"/>
      <c r="K101" s="31"/>
      <c r="L101" s="31"/>
      <c r="M101" s="31"/>
      <c r="N101" s="31"/>
      <c r="O101" s="31"/>
      <c r="P101" s="31"/>
      <c r="Q101" s="31"/>
      <c r="R101" s="31"/>
    </row>
    <row r="102" spans="1:18">
      <c r="B102" s="290"/>
      <c r="C102" s="31"/>
      <c r="D102" s="31"/>
      <c r="E102" s="244"/>
      <c r="F102" s="244"/>
      <c r="G102" s="31"/>
      <c r="H102" s="31"/>
      <c r="I102" s="31"/>
      <c r="J102" s="31"/>
      <c r="K102" s="31"/>
      <c r="L102" s="31"/>
      <c r="M102" s="31"/>
      <c r="N102" s="31"/>
      <c r="O102" s="31"/>
      <c r="P102" s="31"/>
      <c r="Q102" s="31"/>
      <c r="R102" s="31"/>
    </row>
    <row r="103" spans="1:18">
      <c r="B103" s="284"/>
    </row>
    <row r="104" spans="1:18">
      <c r="B104" s="1"/>
    </row>
    <row r="105" spans="1:18">
      <c r="B105"/>
    </row>
    <row r="118" spans="2:2">
      <c r="B118"/>
    </row>
  </sheetData>
  <sheetProtection password="D7AA" sheet="1" objects="1" scenarios="1"/>
  <mergeCells count="32">
    <mergeCell ref="G4:P4"/>
    <mergeCell ref="B1:D1"/>
    <mergeCell ref="I1:P1"/>
    <mergeCell ref="B2:D2"/>
    <mergeCell ref="I2:P2"/>
    <mergeCell ref="I3:P3"/>
    <mergeCell ref="G20:J20"/>
    <mergeCell ref="G21:J21"/>
    <mergeCell ref="G22:J22"/>
    <mergeCell ref="G8:P8"/>
    <mergeCell ref="G9:P9"/>
    <mergeCell ref="G10:P10"/>
    <mergeCell ref="G11:P11"/>
    <mergeCell ref="G12:P12"/>
    <mergeCell ref="G13:P13"/>
    <mergeCell ref="G14:P14"/>
    <mergeCell ref="G5:P5"/>
    <mergeCell ref="G6:P6"/>
    <mergeCell ref="G7:P7"/>
    <mergeCell ref="G15:P15"/>
    <mergeCell ref="B67:F67"/>
    <mergeCell ref="A26:R26"/>
    <mergeCell ref="A61:R61"/>
    <mergeCell ref="G18:P18"/>
    <mergeCell ref="O19:P19"/>
    <mergeCell ref="D18:F18"/>
    <mergeCell ref="K20:P20"/>
    <mergeCell ref="G16:P16"/>
    <mergeCell ref="A12:A17"/>
    <mergeCell ref="A4:A11"/>
    <mergeCell ref="G17:P17"/>
    <mergeCell ref="B32:F32"/>
  </mergeCells>
  <hyperlinks>
    <hyperlink ref="G21" r:id="rId1"/>
  </hyperlinks>
  <printOptions horizontalCentered="1" verticalCentered="1"/>
  <pageMargins left="0.51181102362204722" right="0" top="0" bottom="0" header="0.78740157480314965" footer="0.78740157480314965"/>
  <pageSetup paperSize="9" scale="54" orientation="landscape" r:id="rId2"/>
  <headerFooter>
    <oddHeader>&amp;C&amp;16Udarbejdet af Jørgen Walter ©
www.walter-lystfisker.dk 
COPYRIGHT © 2014</oddHeader>
    <oddFooter>&amp;C&amp;16Pastrami</oddFooter>
  </headerFooter>
  <drawing r:id="rId3"/>
</worksheet>
</file>

<file path=xl/worksheets/sheet12.xml><?xml version="1.0" encoding="utf-8"?>
<worksheet xmlns="http://schemas.openxmlformats.org/spreadsheetml/2006/main" xmlns:r="http://schemas.openxmlformats.org/officeDocument/2006/relationships">
  <dimension ref="A1:Y243"/>
  <sheetViews>
    <sheetView zoomScaleNormal="100" workbookViewId="0">
      <selection activeCell="B1" sqref="B1:Y1"/>
    </sheetView>
  </sheetViews>
  <sheetFormatPr defaultRowHeight="18.75"/>
  <cols>
    <col min="1" max="1" width="5.7109375" style="31" customWidth="1"/>
    <col min="2" max="2" width="9.7109375" style="31" customWidth="1"/>
    <col min="3" max="3" width="12.7109375" style="31" customWidth="1"/>
    <col min="4" max="11" width="9.140625" style="31"/>
    <col min="12" max="12" width="9.85546875" style="31" bestFit="1" customWidth="1"/>
    <col min="13" max="13" width="11.140625" style="31" bestFit="1" customWidth="1"/>
    <col min="14" max="14" width="10.7109375" style="31" customWidth="1"/>
    <col min="15" max="15" width="9.140625" style="31"/>
    <col min="16" max="16" width="10.7109375" style="31" customWidth="1"/>
    <col min="17" max="16384" width="9.140625" style="31"/>
  </cols>
  <sheetData>
    <row r="1" spans="1:25" s="12" customFormat="1" ht="23.25">
      <c r="A1" s="11"/>
      <c r="B1" s="554" t="s">
        <v>112</v>
      </c>
      <c r="C1" s="554"/>
      <c r="D1" s="554"/>
      <c r="E1" s="554"/>
      <c r="F1" s="554"/>
      <c r="G1" s="554"/>
      <c r="H1" s="554"/>
      <c r="I1" s="554"/>
      <c r="J1" s="554"/>
      <c r="K1" s="554"/>
      <c r="L1" s="554"/>
      <c r="M1" s="554"/>
      <c r="N1" s="554"/>
      <c r="O1" s="554"/>
      <c r="P1" s="554"/>
      <c r="Q1" s="554"/>
      <c r="R1" s="554"/>
      <c r="S1" s="554"/>
      <c r="T1" s="554"/>
      <c r="U1" s="554"/>
      <c r="V1" s="554"/>
      <c r="W1" s="554"/>
      <c r="X1" s="554"/>
      <c r="Y1" s="555"/>
    </row>
    <row r="2" spans="1:25" s="12" customFormat="1">
      <c r="A2" s="13"/>
      <c r="B2" s="14" t="s">
        <v>90</v>
      </c>
      <c r="C2" s="15"/>
      <c r="D2" s="15"/>
      <c r="E2" s="15"/>
      <c r="F2" s="15"/>
      <c r="G2" s="15"/>
      <c r="H2" s="15"/>
      <c r="I2" s="15"/>
      <c r="J2" s="15"/>
      <c r="K2" s="15"/>
      <c r="L2" s="15"/>
      <c r="M2" s="15"/>
      <c r="N2" s="15"/>
      <c r="O2" s="15"/>
      <c r="P2" s="15"/>
      <c r="Q2" s="15"/>
      <c r="R2" s="15"/>
      <c r="S2" s="15"/>
      <c r="T2" s="15"/>
      <c r="U2" s="15"/>
      <c r="V2" s="15"/>
      <c r="W2" s="15"/>
      <c r="X2" s="15"/>
      <c r="Y2" s="16"/>
    </row>
    <row r="3" spans="1:25" s="12" customFormat="1">
      <c r="A3" s="13"/>
      <c r="B3" s="15" t="s">
        <v>91</v>
      </c>
      <c r="C3" s="15"/>
      <c r="D3" s="15"/>
      <c r="E3" s="15"/>
      <c r="F3" s="15"/>
      <c r="G3" s="15"/>
      <c r="H3" s="15"/>
      <c r="I3" s="15"/>
      <c r="J3" s="15"/>
      <c r="K3" s="15"/>
      <c r="L3" s="15"/>
      <c r="M3" s="15"/>
      <c r="N3" s="15"/>
      <c r="O3" s="15"/>
      <c r="P3" s="15"/>
      <c r="Q3" s="15"/>
      <c r="R3" s="15"/>
      <c r="S3" s="15"/>
      <c r="T3" s="15"/>
      <c r="U3" s="15"/>
      <c r="V3" s="15"/>
      <c r="W3" s="15"/>
      <c r="X3" s="15"/>
      <c r="Y3" s="16"/>
    </row>
    <row r="4" spans="1:25" s="12" customFormat="1">
      <c r="A4" s="13"/>
      <c r="B4" s="15" t="s">
        <v>92</v>
      </c>
      <c r="C4" s="15"/>
      <c r="D4" s="15"/>
      <c r="E4" s="15"/>
      <c r="F4" s="15"/>
      <c r="G4" s="15"/>
      <c r="H4" s="15"/>
      <c r="I4" s="15"/>
      <c r="J4" s="15"/>
      <c r="K4" s="15"/>
      <c r="L4" s="15"/>
      <c r="M4" s="15"/>
      <c r="N4" s="15"/>
      <c r="O4" s="15"/>
      <c r="P4" s="15"/>
      <c r="Q4" s="15"/>
      <c r="R4" s="15"/>
      <c r="S4" s="15"/>
      <c r="T4" s="15"/>
      <c r="U4" s="15"/>
      <c r="V4" s="15"/>
      <c r="W4" s="15"/>
      <c r="X4" s="15"/>
      <c r="Y4" s="16"/>
    </row>
    <row r="5" spans="1:25" s="12" customFormat="1">
      <c r="A5" s="13"/>
      <c r="B5" s="15" t="s">
        <v>93</v>
      </c>
      <c r="C5" s="15"/>
      <c r="D5" s="15"/>
      <c r="E5" s="15"/>
      <c r="F5" s="15"/>
      <c r="G5" s="15"/>
      <c r="H5" s="15"/>
      <c r="I5" s="15"/>
      <c r="J5" s="15"/>
      <c r="K5" s="15"/>
      <c r="L5" s="15"/>
      <c r="M5" s="15"/>
      <c r="N5" s="15"/>
      <c r="O5" s="15"/>
      <c r="P5" s="15"/>
      <c r="Q5" s="15"/>
      <c r="R5" s="15"/>
      <c r="S5" s="15"/>
      <c r="T5" s="15"/>
      <c r="U5" s="15"/>
      <c r="V5" s="15"/>
      <c r="W5" s="15"/>
      <c r="X5" s="15"/>
      <c r="Y5" s="16"/>
    </row>
    <row r="6" spans="1:25" s="12" customFormat="1">
      <c r="A6" s="13"/>
      <c r="B6" s="15" t="s">
        <v>102</v>
      </c>
      <c r="C6" s="15"/>
      <c r="D6" s="15"/>
      <c r="E6" s="15"/>
      <c r="F6" s="15"/>
      <c r="G6" s="15"/>
      <c r="H6" s="15"/>
      <c r="I6" s="15"/>
      <c r="J6" s="15"/>
      <c r="K6" s="15"/>
      <c r="L6" s="15"/>
      <c r="M6" s="15"/>
      <c r="N6" s="15"/>
      <c r="O6" s="15"/>
      <c r="P6" s="15"/>
      <c r="Q6" s="15"/>
      <c r="R6" s="15"/>
      <c r="S6" s="15"/>
      <c r="T6" s="15"/>
      <c r="U6" s="15"/>
      <c r="V6" s="15"/>
      <c r="W6" s="15"/>
      <c r="X6" s="15"/>
      <c r="Y6" s="16"/>
    </row>
    <row r="7" spans="1:25" s="12" customFormat="1">
      <c r="A7" s="13"/>
      <c r="B7" s="17" t="s">
        <v>113</v>
      </c>
      <c r="C7" s="15"/>
      <c r="D7" s="15"/>
      <c r="E7" s="15"/>
      <c r="F7" s="15"/>
      <c r="G7" s="15"/>
      <c r="H7" s="15"/>
      <c r="I7" s="15"/>
      <c r="J7" s="15"/>
      <c r="K7" s="15"/>
      <c r="L7" s="15"/>
      <c r="M7" s="15"/>
      <c r="N7" s="15"/>
      <c r="O7" s="15"/>
      <c r="P7" s="15"/>
      <c r="Q7" s="15"/>
      <c r="R7" s="15"/>
      <c r="S7" s="15"/>
      <c r="T7" s="15"/>
      <c r="U7" s="15"/>
      <c r="V7" s="15"/>
      <c r="W7" s="15"/>
      <c r="X7" s="15"/>
      <c r="Y7" s="16"/>
    </row>
    <row r="8" spans="1:25" s="12" customFormat="1">
      <c r="A8" s="13"/>
      <c r="B8" s="17"/>
      <c r="C8" s="15"/>
      <c r="D8" s="15"/>
      <c r="E8" s="15"/>
      <c r="F8" s="15"/>
      <c r="G8" s="15"/>
      <c r="H8" s="15"/>
      <c r="I8" s="15"/>
      <c r="J8" s="15"/>
      <c r="K8" s="15"/>
      <c r="L8" s="15"/>
      <c r="M8" s="15"/>
      <c r="N8" s="15"/>
      <c r="O8" s="15"/>
      <c r="P8" s="15"/>
      <c r="Q8" s="15"/>
      <c r="R8" s="15"/>
      <c r="S8" s="15"/>
      <c r="T8" s="15"/>
      <c r="U8" s="15"/>
      <c r="V8" s="15"/>
      <c r="W8" s="15"/>
      <c r="X8" s="15"/>
      <c r="Y8" s="16"/>
    </row>
    <row r="9" spans="1:25" s="12" customFormat="1" ht="24" thickBot="1">
      <c r="A9" s="13"/>
      <c r="B9" s="543">
        <v>1</v>
      </c>
      <c r="C9" s="543"/>
      <c r="D9" s="543"/>
      <c r="E9" s="543"/>
      <c r="F9" s="543"/>
      <c r="G9" s="15"/>
      <c r="H9" s="15"/>
      <c r="I9" s="15"/>
      <c r="J9" s="15"/>
      <c r="K9" s="15"/>
      <c r="L9" s="15"/>
      <c r="M9" s="15"/>
      <c r="N9" s="15"/>
      <c r="O9" s="15"/>
      <c r="P9" s="15"/>
      <c r="Q9" s="15"/>
      <c r="R9" s="15"/>
      <c r="S9" s="15"/>
      <c r="T9" s="15"/>
      <c r="U9" s="15"/>
      <c r="V9" s="15"/>
      <c r="W9" s="15"/>
      <c r="X9" s="15"/>
      <c r="Y9" s="16"/>
    </row>
    <row r="10" spans="1:25" s="12" customFormat="1" ht="21">
      <c r="A10" s="13"/>
      <c r="B10" s="536" t="s">
        <v>117</v>
      </c>
      <c r="C10" s="537"/>
      <c r="D10" s="537"/>
      <c r="E10" s="537"/>
      <c r="F10" s="538"/>
      <c r="G10" s="15"/>
      <c r="H10" s="15" t="s">
        <v>341</v>
      </c>
      <c r="I10" s="15"/>
      <c r="J10" s="15"/>
      <c r="K10" s="15"/>
      <c r="L10" s="15"/>
      <c r="M10" s="5">
        <f>+Basturma!G1</f>
        <v>108</v>
      </c>
      <c r="N10" s="15" t="s">
        <v>108</v>
      </c>
      <c r="O10" s="15"/>
      <c r="P10" s="15" t="s">
        <v>104</v>
      </c>
      <c r="Q10" s="15"/>
      <c r="R10" s="30"/>
      <c r="S10" s="30"/>
      <c r="T10" s="30"/>
      <c r="U10" s="30"/>
      <c r="V10" s="30"/>
      <c r="W10" s="30"/>
      <c r="X10" s="15"/>
      <c r="Y10" s="16"/>
    </row>
    <row r="11" spans="1:25" s="12" customFormat="1" ht="21.75" thickBot="1">
      <c r="A11" s="13"/>
      <c r="B11" s="18">
        <f>Basturma!E3</f>
        <v>6.0000000000000001E-3</v>
      </c>
      <c r="C11" s="19" t="str">
        <f>Basturma!F3</f>
        <v>Nitritsalt % - Nitrite salt %</v>
      </c>
      <c r="D11" s="19"/>
      <c r="E11" s="19"/>
      <c r="F11" s="20"/>
      <c r="G11" s="21"/>
      <c r="H11" s="22" t="s">
        <v>342</v>
      </c>
      <c r="I11" s="22"/>
      <c r="J11" s="22"/>
      <c r="K11" s="22"/>
      <c r="L11" s="22"/>
      <c r="M11" s="5">
        <f>L12</f>
        <v>108</v>
      </c>
      <c r="N11" s="22" t="s">
        <v>108</v>
      </c>
      <c r="O11" s="22"/>
      <c r="P11" s="15" t="s">
        <v>104</v>
      </c>
      <c r="Q11" s="15"/>
      <c r="R11" s="30"/>
      <c r="S11" s="30"/>
      <c r="T11" s="30"/>
      <c r="U11" s="30"/>
      <c r="V11" s="30"/>
      <c r="W11" s="30"/>
      <c r="X11" s="15"/>
      <c r="Y11" s="16"/>
    </row>
    <row r="12" spans="1:25" s="12" customFormat="1" ht="21.75" thickBot="1">
      <c r="A12" s="13"/>
      <c r="B12" s="544" t="s">
        <v>494</v>
      </c>
      <c r="C12" s="545"/>
      <c r="D12" s="545"/>
      <c r="E12" s="545"/>
      <c r="F12" s="41">
        <f>Basturma!E5*'Salt DK'!B11</f>
        <v>0.108</v>
      </c>
      <c r="G12" s="273" t="s">
        <v>98</v>
      </c>
      <c r="H12" s="212">
        <f>+F12*1000</f>
        <v>108</v>
      </c>
      <c r="I12" s="274" t="s">
        <v>85</v>
      </c>
      <c r="J12" s="546" t="s">
        <v>97</v>
      </c>
      <c r="K12" s="546"/>
      <c r="L12" s="212">
        <f>ROUND(H12/Basturma!E1,0)</f>
        <v>108</v>
      </c>
      <c r="M12" s="547" t="s">
        <v>355</v>
      </c>
      <c r="N12" s="548"/>
      <c r="O12" s="549"/>
      <c r="P12" s="23"/>
      <c r="Q12" s="15"/>
      <c r="R12" s="30"/>
      <c r="S12" s="30"/>
      <c r="T12" s="30"/>
      <c r="U12" s="30"/>
      <c r="V12" s="30"/>
      <c r="W12" s="30"/>
      <c r="X12" s="15"/>
      <c r="Y12" s="16"/>
    </row>
    <row r="13" spans="1:25" s="12" customFormat="1" ht="21.75" thickBot="1">
      <c r="A13" s="13"/>
      <c r="B13" s="24"/>
      <c r="C13" s="24"/>
      <c r="D13" s="24"/>
      <c r="E13" s="24"/>
      <c r="F13" s="24"/>
      <c r="G13" s="24"/>
      <c r="H13" s="24"/>
      <c r="I13" s="5"/>
      <c r="J13" s="5"/>
      <c r="K13" s="5"/>
      <c r="L13" s="24"/>
      <c r="M13" s="24"/>
      <c r="N13" s="24"/>
      <c r="O13" s="23"/>
      <c r="P13" s="23"/>
      <c r="Q13" s="15"/>
      <c r="R13" s="30"/>
      <c r="S13" s="550" t="s">
        <v>76</v>
      </c>
      <c r="T13" s="550"/>
      <c r="U13" s="550"/>
      <c r="V13" s="550"/>
      <c r="W13" s="550"/>
      <c r="X13" s="15"/>
      <c r="Y13" s="16"/>
    </row>
    <row r="14" spans="1:25" s="12" customFormat="1" ht="21">
      <c r="A14" s="13"/>
      <c r="B14" s="536" t="s">
        <v>87</v>
      </c>
      <c r="C14" s="537"/>
      <c r="D14" s="537"/>
      <c r="E14" s="537"/>
      <c r="F14" s="537"/>
      <c r="G14" s="537"/>
      <c r="H14" s="537"/>
      <c r="I14" s="537"/>
      <c r="J14" s="537"/>
      <c r="K14" s="537"/>
      <c r="L14" s="537"/>
      <c r="M14" s="537"/>
      <c r="N14" s="537"/>
      <c r="O14" s="538"/>
      <c r="P14" s="23"/>
      <c r="Q14" s="15"/>
      <c r="R14" s="30"/>
      <c r="S14" s="551" t="s">
        <v>77</v>
      </c>
      <c r="T14" s="551"/>
      <c r="U14" s="551"/>
      <c r="V14" s="551"/>
      <c r="W14" s="551"/>
      <c r="X14" s="15"/>
      <c r="Y14" s="16"/>
    </row>
    <row r="15" spans="1:25" s="12" customFormat="1" ht="21">
      <c r="A15" s="13"/>
      <c r="B15" s="25">
        <v>100</v>
      </c>
      <c r="C15" s="19" t="s">
        <v>89</v>
      </c>
      <c r="D15" s="19" t="s">
        <v>100</v>
      </c>
      <c r="E15" s="19"/>
      <c r="F15" s="19"/>
      <c r="G15" s="19"/>
      <c r="H15" s="19"/>
      <c r="I15" s="19"/>
      <c r="J15" s="15"/>
      <c r="K15" s="15"/>
      <c r="L15" s="15"/>
      <c r="M15" s="15"/>
      <c r="N15" s="15"/>
      <c r="O15" s="16"/>
      <c r="P15" s="15"/>
      <c r="Q15" s="15"/>
      <c r="R15" s="30"/>
      <c r="S15" s="552" t="s">
        <v>78</v>
      </c>
      <c r="T15" s="552"/>
      <c r="U15" s="552"/>
      <c r="V15" s="552"/>
      <c r="W15" s="552"/>
      <c r="X15" s="15"/>
      <c r="Y15" s="16"/>
    </row>
    <row r="16" spans="1:25" s="12" customFormat="1" ht="21">
      <c r="A16" s="13"/>
      <c r="B16" s="25">
        <v>150</v>
      </c>
      <c r="C16" s="19" t="s">
        <v>89</v>
      </c>
      <c r="D16" s="19" t="s">
        <v>99</v>
      </c>
      <c r="E16" s="19"/>
      <c r="F16" s="19"/>
      <c r="G16" s="19"/>
      <c r="H16" s="19"/>
      <c r="I16" s="19"/>
      <c r="J16" s="15"/>
      <c r="K16" s="15"/>
      <c r="L16" s="15"/>
      <c r="M16" s="15"/>
      <c r="N16" s="15"/>
      <c r="O16" s="16"/>
      <c r="P16" s="15"/>
      <c r="Q16" s="15"/>
      <c r="R16" s="30"/>
      <c r="S16" s="30"/>
      <c r="T16" s="30"/>
      <c r="U16" s="30"/>
      <c r="V16" s="30"/>
      <c r="W16" s="30"/>
      <c r="X16" s="15"/>
      <c r="Y16" s="16"/>
    </row>
    <row r="17" spans="1:25" s="12" customFormat="1" ht="21.75" thickBot="1">
      <c r="A17" s="13"/>
      <c r="B17" s="26">
        <v>180</v>
      </c>
      <c r="C17" s="27" t="s">
        <v>89</v>
      </c>
      <c r="D17" s="27" t="s">
        <v>101</v>
      </c>
      <c r="E17" s="27"/>
      <c r="F17" s="27"/>
      <c r="G17" s="27"/>
      <c r="H17" s="27"/>
      <c r="I17" s="27"/>
      <c r="J17" s="22"/>
      <c r="K17" s="22"/>
      <c r="L17" s="22"/>
      <c r="M17" s="22"/>
      <c r="N17" s="22"/>
      <c r="O17" s="28"/>
      <c r="P17" s="15"/>
      <c r="Q17" s="15"/>
      <c r="R17" s="30"/>
      <c r="S17" s="30"/>
      <c r="T17" s="30"/>
      <c r="U17" s="30"/>
      <c r="V17" s="30"/>
      <c r="W17" s="30"/>
      <c r="X17" s="15"/>
      <c r="Y17" s="16"/>
    </row>
    <row r="18" spans="1:25" s="12" customFormat="1" ht="21.75" thickBot="1">
      <c r="A18" s="13"/>
      <c r="B18" s="19"/>
      <c r="C18" s="19"/>
      <c r="D18" s="19"/>
      <c r="E18" s="19"/>
      <c r="F18" s="19"/>
      <c r="G18" s="19"/>
      <c r="H18" s="19"/>
      <c r="I18" s="19"/>
      <c r="J18" s="15"/>
      <c r="K18" s="15"/>
      <c r="L18" s="15"/>
      <c r="M18" s="15"/>
      <c r="N18" s="15"/>
      <c r="O18" s="15"/>
      <c r="P18" s="15"/>
      <c r="Q18" s="15"/>
      <c r="R18" s="30"/>
      <c r="S18" s="30"/>
      <c r="T18" s="30"/>
      <c r="U18" s="30"/>
      <c r="V18" s="30"/>
      <c r="W18" s="30"/>
      <c r="X18" s="15"/>
      <c r="Y18" s="16"/>
    </row>
    <row r="19" spans="1:25" s="12" customFormat="1" ht="21">
      <c r="A19" s="13"/>
      <c r="B19" s="536" t="s">
        <v>88</v>
      </c>
      <c r="C19" s="537"/>
      <c r="D19" s="537"/>
      <c r="E19" s="537"/>
      <c r="F19" s="537"/>
      <c r="G19" s="537"/>
      <c r="H19" s="537"/>
      <c r="I19" s="537"/>
      <c r="J19" s="537"/>
      <c r="K19" s="537"/>
      <c r="L19" s="537"/>
      <c r="M19" s="537"/>
      <c r="N19" s="537"/>
      <c r="O19" s="538"/>
      <c r="P19" s="15"/>
      <c r="Q19" s="15"/>
      <c r="R19" s="30"/>
      <c r="S19" s="30"/>
      <c r="T19" s="30"/>
      <c r="U19" s="30"/>
      <c r="V19" s="30"/>
      <c r="W19" s="30"/>
      <c r="X19" s="15"/>
      <c r="Y19" s="16"/>
    </row>
    <row r="20" spans="1:25" s="12" customFormat="1" ht="21">
      <c r="A20" s="13"/>
      <c r="B20" s="25">
        <v>50</v>
      </c>
      <c r="C20" s="19" t="s">
        <v>89</v>
      </c>
      <c r="D20" s="539" t="s">
        <v>103</v>
      </c>
      <c r="E20" s="539"/>
      <c r="F20" s="539"/>
      <c r="G20" s="539"/>
      <c r="H20" s="539"/>
      <c r="I20" s="539"/>
      <c r="J20" s="539"/>
      <c r="K20" s="539"/>
      <c r="L20" s="539"/>
      <c r="M20" s="539"/>
      <c r="N20" s="539"/>
      <c r="O20" s="540"/>
      <c r="P20" s="15"/>
      <c r="Q20" s="15"/>
      <c r="R20" s="30"/>
      <c r="S20" s="30"/>
      <c r="T20" s="30"/>
      <c r="U20" s="30"/>
      <c r="V20" s="30"/>
      <c r="W20" s="30"/>
      <c r="X20" s="15"/>
      <c r="Y20" s="16"/>
    </row>
    <row r="21" spans="1:25" s="12" customFormat="1" ht="21">
      <c r="A21" s="13"/>
      <c r="B21" s="25">
        <v>100</v>
      </c>
      <c r="C21" s="19" t="s">
        <v>89</v>
      </c>
      <c r="D21" s="539"/>
      <c r="E21" s="539"/>
      <c r="F21" s="539"/>
      <c r="G21" s="539"/>
      <c r="H21" s="539"/>
      <c r="I21" s="539"/>
      <c r="J21" s="539"/>
      <c r="K21" s="539"/>
      <c r="L21" s="539"/>
      <c r="M21" s="539"/>
      <c r="N21" s="539"/>
      <c r="O21" s="540"/>
      <c r="P21" s="15"/>
      <c r="Q21" s="15"/>
      <c r="R21" s="30"/>
      <c r="S21" s="30"/>
      <c r="T21" s="30"/>
      <c r="U21" s="30"/>
      <c r="V21" s="30"/>
      <c r="W21" s="30"/>
      <c r="X21" s="15"/>
      <c r="Y21" s="16"/>
    </row>
    <row r="22" spans="1:25" s="12" customFormat="1" ht="21.75" thickBot="1">
      <c r="A22" s="13"/>
      <c r="B22" s="26">
        <v>175</v>
      </c>
      <c r="C22" s="27" t="s">
        <v>89</v>
      </c>
      <c r="D22" s="541"/>
      <c r="E22" s="541"/>
      <c r="F22" s="541"/>
      <c r="G22" s="541"/>
      <c r="H22" s="541"/>
      <c r="I22" s="541"/>
      <c r="J22" s="541"/>
      <c r="K22" s="541"/>
      <c r="L22" s="541"/>
      <c r="M22" s="541"/>
      <c r="N22" s="541"/>
      <c r="O22" s="542"/>
      <c r="P22" s="15"/>
      <c r="Q22" s="15"/>
      <c r="R22" s="30"/>
      <c r="S22" s="30"/>
      <c r="T22" s="30"/>
      <c r="U22" s="30"/>
      <c r="V22" s="30"/>
      <c r="W22" s="30"/>
      <c r="X22" s="15"/>
      <c r="Y22" s="16"/>
    </row>
    <row r="23" spans="1:25" s="12" customFormat="1">
      <c r="A23" s="13"/>
      <c r="B23" s="15"/>
      <c r="C23" s="15"/>
      <c r="D23" s="5"/>
      <c r="E23" s="15"/>
      <c r="F23" s="15"/>
      <c r="G23" s="15"/>
      <c r="H23" s="15"/>
      <c r="I23" s="15"/>
      <c r="J23" s="15"/>
      <c r="K23" s="15"/>
      <c r="L23" s="15"/>
      <c r="M23" s="15"/>
      <c r="N23" s="15"/>
      <c r="O23" s="15"/>
      <c r="P23" s="15"/>
      <c r="Q23" s="15"/>
      <c r="R23" s="30"/>
      <c r="S23" s="30"/>
      <c r="T23" s="30"/>
      <c r="U23" s="30"/>
      <c r="V23" s="30"/>
      <c r="W23" s="30"/>
      <c r="X23" s="15"/>
      <c r="Y23" s="16"/>
    </row>
    <row r="24" spans="1:25" s="12" customFormat="1">
      <c r="A24" s="13"/>
      <c r="B24" s="15" t="s">
        <v>345</v>
      </c>
      <c r="C24" s="15"/>
      <c r="D24" s="15"/>
      <c r="E24" s="15"/>
      <c r="F24" s="15"/>
      <c r="G24" s="15"/>
      <c r="H24" s="34"/>
      <c r="I24" s="15"/>
      <c r="J24" s="15" t="s">
        <v>341</v>
      </c>
      <c r="K24" s="15"/>
      <c r="L24" s="15"/>
      <c r="M24" s="15"/>
      <c r="N24" s="15"/>
      <c r="O24" s="15"/>
      <c r="P24" s="15"/>
      <c r="Q24" s="15"/>
      <c r="R24" s="30"/>
      <c r="S24" s="30"/>
      <c r="T24" s="30"/>
      <c r="U24" s="30"/>
      <c r="V24" s="30"/>
      <c r="W24" s="30"/>
      <c r="X24" s="15"/>
      <c r="Y24" s="16"/>
    </row>
    <row r="25" spans="1:25" s="12" customFormat="1">
      <c r="A25" s="13"/>
      <c r="B25" s="15" t="s">
        <v>346</v>
      </c>
      <c r="C25" s="15"/>
      <c r="D25" s="15"/>
      <c r="E25" s="15"/>
      <c r="F25" s="15"/>
      <c r="G25" s="15"/>
      <c r="H25" s="34"/>
      <c r="I25" s="15"/>
      <c r="J25" s="15" t="s">
        <v>107</v>
      </c>
      <c r="K25" s="15"/>
      <c r="L25" s="15"/>
      <c r="M25" s="15"/>
      <c r="N25" s="15"/>
      <c r="O25" s="15"/>
      <c r="P25" s="15"/>
      <c r="Q25" s="15"/>
      <c r="R25" s="30"/>
      <c r="S25" s="30"/>
      <c r="T25" s="30"/>
      <c r="U25" s="30"/>
      <c r="V25" s="30"/>
      <c r="W25" s="30"/>
      <c r="X25" s="15"/>
      <c r="Y25" s="16"/>
    </row>
    <row r="26" spans="1:25" s="12" customFormat="1">
      <c r="A26" s="13"/>
      <c r="B26" s="15"/>
      <c r="C26" s="15"/>
      <c r="D26" s="15"/>
      <c r="E26" s="15"/>
      <c r="F26" s="15"/>
      <c r="G26" s="15"/>
      <c r="H26" s="15"/>
      <c r="I26" s="15"/>
      <c r="J26" s="15"/>
      <c r="K26" s="15"/>
      <c r="L26" s="15"/>
      <c r="M26" s="15"/>
      <c r="N26" s="15"/>
      <c r="O26" s="15"/>
      <c r="P26" s="15"/>
      <c r="Q26" s="15"/>
      <c r="R26" s="30"/>
      <c r="S26" s="30"/>
      <c r="T26" s="30"/>
      <c r="U26" s="30"/>
      <c r="V26" s="30"/>
      <c r="W26" s="30"/>
      <c r="X26" s="15"/>
      <c r="Y26" s="16"/>
    </row>
    <row r="27" spans="1:25" s="12" customFormat="1" ht="21">
      <c r="A27" s="13"/>
      <c r="B27" s="29" t="str">
        <f>CONCATENATE(B24,M11,N11)</f>
        <v>Aktuel tilsat mængde af Nitrit 108 mg / kg kød</v>
      </c>
      <c r="C27" s="29"/>
      <c r="D27" s="29"/>
      <c r="E27" s="29"/>
      <c r="F27" s="29"/>
      <c r="G27" s="29"/>
      <c r="H27" s="29"/>
      <c r="I27" s="29"/>
      <c r="J27" s="15" t="s">
        <v>343</v>
      </c>
      <c r="K27" s="29"/>
      <c r="L27" s="15"/>
      <c r="M27" s="15"/>
      <c r="N27" s="15"/>
      <c r="O27" s="15"/>
      <c r="P27" s="15"/>
      <c r="Q27" s="15"/>
      <c r="R27" s="30"/>
      <c r="S27" s="30"/>
      <c r="T27" s="30"/>
      <c r="U27" s="30"/>
      <c r="V27" s="30"/>
      <c r="W27" s="30"/>
      <c r="X27" s="15"/>
      <c r="Y27" s="16"/>
    </row>
    <row r="28" spans="1:25" s="12" customFormat="1" ht="21">
      <c r="A28" s="13"/>
      <c r="B28" s="29" t="str">
        <f>CONCATENATE(B25,M11,P11)</f>
        <v>Actual added amount of Nitrite 108 mg / kg meat</v>
      </c>
      <c r="C28" s="15"/>
      <c r="D28" s="15"/>
      <c r="E28" s="15"/>
      <c r="F28" s="15"/>
      <c r="G28" s="15"/>
      <c r="H28" s="15"/>
      <c r="I28" s="15"/>
      <c r="J28" s="15" t="s">
        <v>344</v>
      </c>
      <c r="K28" s="15"/>
      <c r="L28" s="15"/>
      <c r="M28" s="15"/>
      <c r="N28" s="15"/>
      <c r="O28" s="15"/>
      <c r="P28" s="15"/>
      <c r="Q28" s="15"/>
      <c r="R28" s="30"/>
      <c r="S28" s="30"/>
      <c r="T28" s="30"/>
      <c r="U28" s="30"/>
      <c r="V28" s="30"/>
      <c r="W28" s="30"/>
      <c r="X28" s="15"/>
      <c r="Y28" s="16"/>
    </row>
    <row r="29" spans="1:25" s="12" customFormat="1" ht="21">
      <c r="A29" s="13"/>
      <c r="B29" s="29"/>
      <c r="C29" s="15"/>
      <c r="D29" s="15"/>
      <c r="E29" s="15"/>
      <c r="F29" s="15"/>
      <c r="G29" s="15"/>
      <c r="H29" s="15"/>
      <c r="I29" s="15"/>
      <c r="J29" s="15"/>
      <c r="K29" s="15"/>
      <c r="L29" s="15"/>
      <c r="M29" s="15"/>
      <c r="N29" s="15"/>
      <c r="O29" s="15"/>
      <c r="P29" s="15"/>
      <c r="Q29" s="15"/>
      <c r="R29" s="30"/>
      <c r="S29" s="30"/>
      <c r="T29" s="30"/>
      <c r="U29" s="30"/>
      <c r="V29" s="30"/>
      <c r="W29" s="30"/>
      <c r="X29" s="15"/>
      <c r="Y29" s="16"/>
    </row>
    <row r="30" spans="1:25" s="12" customFormat="1" ht="24" thickBot="1">
      <c r="A30" s="13"/>
      <c r="B30" s="543">
        <v>2</v>
      </c>
      <c r="C30" s="543"/>
      <c r="D30" s="543"/>
      <c r="E30" s="543"/>
      <c r="F30" s="543"/>
      <c r="G30" s="15"/>
      <c r="H30" s="15"/>
      <c r="I30" s="15"/>
      <c r="J30" s="15"/>
      <c r="K30" s="15"/>
      <c r="L30" s="15"/>
      <c r="M30" s="15"/>
      <c r="N30" s="15"/>
      <c r="O30" s="15"/>
      <c r="P30" s="15"/>
      <c r="Q30" s="15"/>
      <c r="R30" s="30"/>
      <c r="S30" s="30"/>
      <c r="T30" s="30"/>
      <c r="U30" s="30"/>
      <c r="V30" s="30"/>
      <c r="W30" s="30"/>
      <c r="X30" s="15"/>
      <c r="Y30" s="16"/>
    </row>
    <row r="31" spans="1:25" s="12" customFormat="1" ht="21">
      <c r="A31" s="13"/>
      <c r="B31" s="536" t="s">
        <v>116</v>
      </c>
      <c r="C31" s="537"/>
      <c r="D31" s="537"/>
      <c r="E31" s="537"/>
      <c r="F31" s="538"/>
      <c r="G31" s="15"/>
      <c r="H31" s="15" t="s">
        <v>341</v>
      </c>
      <c r="I31" s="15"/>
      <c r="J31" s="15"/>
      <c r="K31" s="15"/>
      <c r="L31" s="15"/>
      <c r="M31" s="5">
        <f>Pancetta!G1</f>
        <v>108</v>
      </c>
      <c r="N31" s="15" t="s">
        <v>108</v>
      </c>
      <c r="O31" s="15"/>
      <c r="P31" s="15" t="s">
        <v>104</v>
      </c>
      <c r="Q31" s="15"/>
      <c r="R31" s="15"/>
      <c r="S31" s="15"/>
      <c r="T31" s="15"/>
      <c r="U31" s="15"/>
      <c r="V31" s="15"/>
      <c r="W31" s="15"/>
      <c r="X31" s="15"/>
      <c r="Y31" s="16"/>
    </row>
    <row r="32" spans="1:25" s="12" customFormat="1" ht="21.75" thickBot="1">
      <c r="A32" s="13"/>
      <c r="B32" s="18">
        <f>Pancetta!E3</f>
        <v>6.0000000000000001E-3</v>
      </c>
      <c r="C32" s="19" t="str">
        <f>Pancetta!F3</f>
        <v>Nitritsalt % - Nitrite salt %</v>
      </c>
      <c r="D32" s="19"/>
      <c r="E32" s="19"/>
      <c r="F32" s="20"/>
      <c r="G32" s="21"/>
      <c r="H32" s="22" t="s">
        <v>342</v>
      </c>
      <c r="I32" s="22"/>
      <c r="J32" s="22"/>
      <c r="K32" s="22"/>
      <c r="L32" s="22"/>
      <c r="M32" s="5">
        <f>L33</f>
        <v>96</v>
      </c>
      <c r="N32" s="22" t="s">
        <v>108</v>
      </c>
      <c r="O32" s="22"/>
      <c r="P32" s="15" t="s">
        <v>104</v>
      </c>
      <c r="Q32" s="15"/>
      <c r="R32" s="30"/>
      <c r="S32" s="30"/>
      <c r="T32" s="30"/>
      <c r="U32" s="30"/>
      <c r="V32" s="30"/>
      <c r="W32" s="30"/>
      <c r="X32" s="15"/>
      <c r="Y32" s="16"/>
    </row>
    <row r="33" spans="1:25" s="12" customFormat="1" ht="21.75" thickBot="1">
      <c r="A33" s="13"/>
      <c r="B33" s="544" t="s">
        <v>494</v>
      </c>
      <c r="C33" s="545"/>
      <c r="D33" s="545"/>
      <c r="E33" s="545"/>
      <c r="F33" s="41">
        <f>Pancetta!E5*'Salt DK'!B32</f>
        <v>9.6000000000000002E-2</v>
      </c>
      <c r="G33" s="273" t="s">
        <v>98</v>
      </c>
      <c r="H33" s="212">
        <f>+F33*1000</f>
        <v>96</v>
      </c>
      <c r="I33" s="274" t="s">
        <v>85</v>
      </c>
      <c r="J33" s="546" t="s">
        <v>97</v>
      </c>
      <c r="K33" s="546"/>
      <c r="L33" s="212">
        <f>ROUND(H33/Pancetta!E1,0)</f>
        <v>96</v>
      </c>
      <c r="M33" s="547" t="s">
        <v>354</v>
      </c>
      <c r="N33" s="548"/>
      <c r="O33" s="549"/>
      <c r="P33" s="23"/>
      <c r="Q33" s="15"/>
      <c r="R33" s="30"/>
      <c r="S33" s="30"/>
      <c r="T33" s="30"/>
      <c r="U33" s="30"/>
      <c r="V33" s="30"/>
      <c r="W33" s="30"/>
      <c r="X33" s="15"/>
      <c r="Y33" s="16"/>
    </row>
    <row r="34" spans="1:25" s="12" customFormat="1" ht="21.75" thickBot="1">
      <c r="A34" s="13"/>
      <c r="B34" s="24"/>
      <c r="C34" s="24"/>
      <c r="D34" s="24"/>
      <c r="E34" s="24"/>
      <c r="F34" s="24"/>
      <c r="G34" s="24"/>
      <c r="H34" s="24"/>
      <c r="I34" s="5"/>
      <c r="J34" s="5"/>
      <c r="K34" s="5"/>
      <c r="L34" s="24"/>
      <c r="M34" s="24"/>
      <c r="N34" s="24"/>
      <c r="O34" s="23"/>
      <c r="P34" s="23"/>
      <c r="Q34" s="15"/>
      <c r="R34" s="30"/>
      <c r="S34" s="550" t="s">
        <v>76</v>
      </c>
      <c r="T34" s="550"/>
      <c r="U34" s="550"/>
      <c r="V34" s="550"/>
      <c r="W34" s="550"/>
      <c r="X34" s="15"/>
      <c r="Y34" s="16"/>
    </row>
    <row r="35" spans="1:25" s="12" customFormat="1" ht="21">
      <c r="A35" s="13"/>
      <c r="B35" s="536" t="s">
        <v>87</v>
      </c>
      <c r="C35" s="537"/>
      <c r="D35" s="537"/>
      <c r="E35" s="537"/>
      <c r="F35" s="537"/>
      <c r="G35" s="537"/>
      <c r="H35" s="537"/>
      <c r="I35" s="537"/>
      <c r="J35" s="537"/>
      <c r="K35" s="537"/>
      <c r="L35" s="537"/>
      <c r="M35" s="537"/>
      <c r="N35" s="537"/>
      <c r="O35" s="538"/>
      <c r="P35" s="23"/>
      <c r="Q35" s="15"/>
      <c r="R35" s="30"/>
      <c r="S35" s="551" t="s">
        <v>77</v>
      </c>
      <c r="T35" s="551"/>
      <c r="U35" s="551"/>
      <c r="V35" s="551"/>
      <c r="W35" s="551"/>
      <c r="X35" s="15"/>
      <c r="Y35" s="16"/>
    </row>
    <row r="36" spans="1:25" s="12" customFormat="1" ht="21">
      <c r="A36" s="13"/>
      <c r="B36" s="25">
        <v>100</v>
      </c>
      <c r="C36" s="19" t="s">
        <v>89</v>
      </c>
      <c r="D36" s="19" t="s">
        <v>100</v>
      </c>
      <c r="E36" s="19"/>
      <c r="F36" s="19"/>
      <c r="G36" s="19"/>
      <c r="H36" s="19"/>
      <c r="I36" s="19"/>
      <c r="J36" s="15"/>
      <c r="K36" s="15"/>
      <c r="L36" s="15"/>
      <c r="M36" s="15"/>
      <c r="N36" s="15"/>
      <c r="O36" s="16"/>
      <c r="P36" s="15"/>
      <c r="Q36" s="15"/>
      <c r="R36" s="30"/>
      <c r="S36" s="552" t="s">
        <v>78</v>
      </c>
      <c r="T36" s="552"/>
      <c r="U36" s="552"/>
      <c r="V36" s="552"/>
      <c r="W36" s="552"/>
      <c r="X36" s="15"/>
      <c r="Y36" s="16"/>
    </row>
    <row r="37" spans="1:25" s="12" customFormat="1" ht="21">
      <c r="A37" s="13"/>
      <c r="B37" s="25">
        <v>150</v>
      </c>
      <c r="C37" s="19" t="s">
        <v>89</v>
      </c>
      <c r="D37" s="19" t="s">
        <v>99</v>
      </c>
      <c r="E37" s="19"/>
      <c r="F37" s="19"/>
      <c r="G37" s="19"/>
      <c r="H37" s="19"/>
      <c r="I37" s="19"/>
      <c r="J37" s="15"/>
      <c r="K37" s="15"/>
      <c r="L37" s="15"/>
      <c r="M37" s="15"/>
      <c r="N37" s="15"/>
      <c r="O37" s="16"/>
      <c r="P37" s="15"/>
      <c r="Q37" s="15"/>
      <c r="R37" s="30"/>
      <c r="S37" s="30"/>
      <c r="T37" s="30"/>
      <c r="U37" s="30"/>
      <c r="V37" s="30"/>
      <c r="W37" s="30"/>
      <c r="X37" s="15"/>
      <c r="Y37" s="16"/>
    </row>
    <row r="38" spans="1:25" s="12" customFormat="1" ht="21.75" thickBot="1">
      <c r="A38" s="13"/>
      <c r="B38" s="26">
        <v>180</v>
      </c>
      <c r="C38" s="27" t="s">
        <v>89</v>
      </c>
      <c r="D38" s="27" t="s">
        <v>101</v>
      </c>
      <c r="E38" s="27"/>
      <c r="F38" s="27"/>
      <c r="G38" s="27"/>
      <c r="H38" s="27"/>
      <c r="I38" s="27"/>
      <c r="J38" s="22"/>
      <c r="K38" s="22"/>
      <c r="L38" s="22"/>
      <c r="M38" s="22"/>
      <c r="N38" s="22"/>
      <c r="O38" s="28"/>
      <c r="P38" s="15"/>
      <c r="Q38" s="15"/>
      <c r="R38" s="30"/>
      <c r="S38" s="30"/>
      <c r="T38" s="30"/>
      <c r="U38" s="30"/>
      <c r="V38" s="30"/>
      <c r="W38" s="30"/>
      <c r="X38" s="15"/>
      <c r="Y38" s="16"/>
    </row>
    <row r="39" spans="1:25" s="12" customFormat="1" ht="21.75" thickBot="1">
      <c r="A39" s="13"/>
      <c r="B39" s="19"/>
      <c r="C39" s="19"/>
      <c r="D39" s="19"/>
      <c r="E39" s="19"/>
      <c r="F39" s="19"/>
      <c r="G39" s="19"/>
      <c r="H39" s="19"/>
      <c r="I39" s="19"/>
      <c r="J39" s="15"/>
      <c r="K39" s="15"/>
      <c r="L39" s="15"/>
      <c r="M39" s="15"/>
      <c r="N39" s="15"/>
      <c r="O39" s="15"/>
      <c r="P39" s="15"/>
      <c r="Q39" s="15"/>
      <c r="R39" s="30"/>
      <c r="S39" s="30"/>
      <c r="T39" s="30"/>
      <c r="U39" s="30"/>
      <c r="V39" s="30"/>
      <c r="W39" s="30"/>
      <c r="X39" s="15"/>
      <c r="Y39" s="16"/>
    </row>
    <row r="40" spans="1:25" s="12" customFormat="1" ht="21">
      <c r="A40" s="13"/>
      <c r="B40" s="536" t="s">
        <v>88</v>
      </c>
      <c r="C40" s="537"/>
      <c r="D40" s="537"/>
      <c r="E40" s="537"/>
      <c r="F40" s="537"/>
      <c r="G40" s="537"/>
      <c r="H40" s="537"/>
      <c r="I40" s="537"/>
      <c r="J40" s="537"/>
      <c r="K40" s="537"/>
      <c r="L40" s="537"/>
      <c r="M40" s="537"/>
      <c r="N40" s="537"/>
      <c r="O40" s="538"/>
      <c r="P40" s="15"/>
      <c r="Q40" s="15"/>
      <c r="R40" s="30"/>
      <c r="S40" s="30"/>
      <c r="T40" s="30"/>
      <c r="U40" s="30"/>
      <c r="V40" s="30"/>
      <c r="W40" s="30"/>
      <c r="X40" s="15"/>
      <c r="Y40" s="16"/>
    </row>
    <row r="41" spans="1:25" s="12" customFormat="1" ht="21">
      <c r="A41" s="13"/>
      <c r="B41" s="25">
        <v>50</v>
      </c>
      <c r="C41" s="19" t="s">
        <v>89</v>
      </c>
      <c r="D41" s="539" t="s">
        <v>103</v>
      </c>
      <c r="E41" s="539"/>
      <c r="F41" s="539"/>
      <c r="G41" s="539"/>
      <c r="H41" s="539"/>
      <c r="I41" s="539"/>
      <c r="J41" s="539"/>
      <c r="K41" s="539"/>
      <c r="L41" s="539"/>
      <c r="M41" s="539"/>
      <c r="N41" s="539"/>
      <c r="O41" s="540"/>
      <c r="P41" s="15"/>
      <c r="Q41" s="15"/>
      <c r="R41" s="30"/>
      <c r="S41" s="30"/>
      <c r="T41" s="30"/>
      <c r="U41" s="30"/>
      <c r="V41" s="30"/>
      <c r="W41" s="30"/>
      <c r="X41" s="15"/>
      <c r="Y41" s="16"/>
    </row>
    <row r="42" spans="1:25" s="12" customFormat="1" ht="21">
      <c r="A42" s="13"/>
      <c r="B42" s="25">
        <v>100</v>
      </c>
      <c r="C42" s="19" t="s">
        <v>89</v>
      </c>
      <c r="D42" s="539"/>
      <c r="E42" s="539"/>
      <c r="F42" s="539"/>
      <c r="G42" s="539"/>
      <c r="H42" s="539"/>
      <c r="I42" s="539"/>
      <c r="J42" s="539"/>
      <c r="K42" s="539"/>
      <c r="L42" s="539"/>
      <c r="M42" s="539"/>
      <c r="N42" s="539"/>
      <c r="O42" s="540"/>
      <c r="P42" s="15"/>
      <c r="Q42" s="15"/>
      <c r="R42" s="30"/>
      <c r="S42" s="30"/>
      <c r="T42" s="30"/>
      <c r="U42" s="30"/>
      <c r="V42" s="30"/>
      <c r="W42" s="30"/>
      <c r="X42" s="15"/>
      <c r="Y42" s="16"/>
    </row>
    <row r="43" spans="1:25" s="12" customFormat="1" ht="21.75" thickBot="1">
      <c r="A43" s="13"/>
      <c r="B43" s="26">
        <v>175</v>
      </c>
      <c r="C43" s="27" t="s">
        <v>89</v>
      </c>
      <c r="D43" s="541"/>
      <c r="E43" s="541"/>
      <c r="F43" s="541"/>
      <c r="G43" s="541"/>
      <c r="H43" s="541"/>
      <c r="I43" s="541"/>
      <c r="J43" s="541"/>
      <c r="K43" s="541"/>
      <c r="L43" s="541"/>
      <c r="M43" s="541"/>
      <c r="N43" s="541"/>
      <c r="O43" s="542"/>
      <c r="P43" s="15"/>
      <c r="Q43" s="15"/>
      <c r="R43" s="30"/>
      <c r="S43" s="30"/>
      <c r="T43" s="30"/>
      <c r="U43" s="30"/>
      <c r="V43" s="30"/>
      <c r="W43" s="30"/>
      <c r="X43" s="15"/>
      <c r="Y43" s="16"/>
    </row>
    <row r="44" spans="1:25" s="12" customFormat="1">
      <c r="A44" s="13"/>
      <c r="B44" s="15"/>
      <c r="C44" s="15"/>
      <c r="D44" s="5"/>
      <c r="E44" s="15"/>
      <c r="F44" s="15"/>
      <c r="G44" s="15"/>
      <c r="H44" s="15"/>
      <c r="I44" s="15"/>
      <c r="J44" s="15"/>
      <c r="K44" s="15"/>
      <c r="L44" s="15"/>
      <c r="M44" s="15"/>
      <c r="N44" s="15"/>
      <c r="O44" s="15"/>
      <c r="P44" s="15"/>
      <c r="Q44" s="15"/>
      <c r="R44" s="30"/>
      <c r="S44" s="30"/>
      <c r="T44" s="30"/>
      <c r="U44" s="30"/>
      <c r="V44" s="30"/>
      <c r="W44" s="30"/>
      <c r="X44" s="15"/>
      <c r="Y44" s="16"/>
    </row>
    <row r="45" spans="1:25" s="12" customFormat="1">
      <c r="A45" s="13"/>
      <c r="B45" s="15" t="s">
        <v>345</v>
      </c>
      <c r="C45" s="15"/>
      <c r="D45" s="15"/>
      <c r="E45" s="15"/>
      <c r="F45" s="15"/>
      <c r="G45" s="15"/>
      <c r="H45" s="34"/>
      <c r="I45" s="15"/>
      <c r="J45" s="15" t="s">
        <v>341</v>
      </c>
      <c r="K45" s="15"/>
      <c r="L45" s="15"/>
      <c r="M45" s="15"/>
      <c r="N45" s="34"/>
      <c r="O45" s="15"/>
      <c r="P45" s="15"/>
      <c r="Q45" s="15"/>
      <c r="R45" s="30"/>
      <c r="S45" s="30"/>
      <c r="T45" s="30"/>
      <c r="U45" s="30"/>
      <c r="V45" s="30"/>
      <c r="W45" s="30"/>
      <c r="X45" s="15"/>
      <c r="Y45" s="16"/>
    </row>
    <row r="46" spans="1:25" s="12" customFormat="1">
      <c r="A46" s="13"/>
      <c r="B46" s="15" t="s">
        <v>346</v>
      </c>
      <c r="C46" s="15"/>
      <c r="D46" s="15"/>
      <c r="E46" s="15"/>
      <c r="F46" s="15"/>
      <c r="G46" s="15"/>
      <c r="H46" s="34"/>
      <c r="I46" s="15"/>
      <c r="J46" s="15" t="s">
        <v>107</v>
      </c>
      <c r="K46" s="15"/>
      <c r="L46" s="15"/>
      <c r="M46" s="15"/>
      <c r="N46" s="34"/>
      <c r="O46" s="15"/>
      <c r="P46" s="15"/>
      <c r="Q46" s="15"/>
      <c r="R46" s="30"/>
      <c r="S46" s="30"/>
      <c r="T46" s="30"/>
      <c r="U46" s="30"/>
      <c r="V46" s="30"/>
      <c r="W46" s="30"/>
      <c r="X46" s="15"/>
      <c r="Y46" s="16"/>
    </row>
    <row r="47" spans="1:25" s="12" customFormat="1">
      <c r="A47" s="13"/>
      <c r="B47" s="15"/>
      <c r="C47" s="15"/>
      <c r="D47" s="15"/>
      <c r="E47" s="15"/>
      <c r="F47" s="15"/>
      <c r="G47" s="15"/>
      <c r="H47" s="15"/>
      <c r="I47" s="15"/>
      <c r="J47" s="15"/>
      <c r="K47" s="15"/>
      <c r="L47" s="15"/>
      <c r="M47" s="15"/>
      <c r="N47" s="15"/>
      <c r="O47" s="15"/>
      <c r="P47" s="15"/>
      <c r="Q47" s="15"/>
      <c r="R47" s="30"/>
      <c r="S47" s="30"/>
      <c r="T47" s="30"/>
      <c r="U47" s="30"/>
      <c r="V47" s="30"/>
      <c r="W47" s="30"/>
      <c r="X47" s="15"/>
      <c r="Y47" s="16"/>
    </row>
    <row r="48" spans="1:25" s="12" customFormat="1" ht="21">
      <c r="A48" s="13"/>
      <c r="B48" s="29" t="str">
        <f>CONCATENATE(B45,M32,N32)</f>
        <v>Aktuel tilsat mængde af Nitrit 96 mg / kg kød</v>
      </c>
      <c r="C48" s="29"/>
      <c r="D48" s="29"/>
      <c r="E48" s="29"/>
      <c r="F48" s="29"/>
      <c r="G48" s="29"/>
      <c r="H48" s="29"/>
      <c r="I48" s="29"/>
      <c r="J48" s="15" t="s">
        <v>343</v>
      </c>
      <c r="K48" s="29"/>
      <c r="L48" s="15"/>
      <c r="M48" s="15"/>
      <c r="N48" s="15"/>
      <c r="O48" s="15"/>
      <c r="P48" s="15"/>
      <c r="Q48" s="15"/>
      <c r="R48" s="30"/>
      <c r="S48" s="30"/>
      <c r="T48" s="30"/>
      <c r="U48" s="30"/>
      <c r="V48" s="30"/>
      <c r="W48" s="30"/>
      <c r="X48" s="15"/>
      <c r="Y48" s="16"/>
    </row>
    <row r="49" spans="1:25" s="12" customFormat="1" ht="21">
      <c r="A49" s="13"/>
      <c r="B49" s="29" t="str">
        <f>CONCATENATE(B46,M32,P32)</f>
        <v>Actual added amount of Nitrite 96 mg / kg meat</v>
      </c>
      <c r="C49" s="15"/>
      <c r="D49" s="15"/>
      <c r="E49" s="15"/>
      <c r="F49" s="15"/>
      <c r="G49" s="15"/>
      <c r="H49" s="15"/>
      <c r="I49" s="15"/>
      <c r="J49" s="15" t="s">
        <v>344</v>
      </c>
      <c r="K49" s="15"/>
      <c r="L49" s="15"/>
      <c r="M49" s="15"/>
      <c r="N49" s="15"/>
      <c r="O49" s="15"/>
      <c r="P49" s="15"/>
      <c r="Q49" s="15"/>
      <c r="R49" s="30"/>
      <c r="S49" s="30"/>
      <c r="T49" s="30"/>
      <c r="U49" s="30"/>
      <c r="V49" s="30"/>
      <c r="W49" s="30"/>
      <c r="X49" s="15"/>
      <c r="Y49" s="16"/>
    </row>
    <row r="50" spans="1:25" s="12" customFormat="1">
      <c r="A50" s="13"/>
      <c r="B50" s="17"/>
      <c r="C50" s="15"/>
      <c r="D50" s="15"/>
      <c r="E50" s="15"/>
      <c r="F50" s="15"/>
      <c r="G50" s="15"/>
      <c r="H50" s="15"/>
      <c r="I50" s="15"/>
      <c r="J50" s="15"/>
      <c r="K50" s="15"/>
      <c r="L50" s="15"/>
      <c r="M50" s="15"/>
      <c r="N50" s="15"/>
      <c r="O50" s="15"/>
      <c r="P50" s="15"/>
      <c r="Q50" s="15"/>
      <c r="R50" s="15"/>
      <c r="S50" s="15"/>
      <c r="T50" s="15"/>
      <c r="U50" s="15"/>
      <c r="V50" s="15"/>
      <c r="W50" s="15"/>
      <c r="X50" s="15"/>
      <c r="Y50" s="16"/>
    </row>
    <row r="51" spans="1:25" s="12" customFormat="1" ht="24" thickBot="1">
      <c r="A51" s="13"/>
      <c r="B51" s="543">
        <v>3</v>
      </c>
      <c r="C51" s="543"/>
      <c r="D51" s="543"/>
      <c r="E51" s="543"/>
      <c r="F51" s="543"/>
      <c r="G51" s="15"/>
      <c r="H51" s="15"/>
      <c r="I51" s="15"/>
      <c r="J51" s="15"/>
      <c r="K51" s="15"/>
      <c r="L51" s="15"/>
      <c r="M51" s="15"/>
      <c r="N51" s="15"/>
      <c r="O51" s="15"/>
      <c r="P51" s="15"/>
      <c r="Q51" s="15"/>
      <c r="R51" s="15"/>
      <c r="S51" s="15"/>
      <c r="T51" s="15"/>
      <c r="U51" s="15"/>
      <c r="V51" s="15"/>
      <c r="W51" s="15"/>
      <c r="X51" s="15"/>
      <c r="Y51" s="16"/>
    </row>
    <row r="52" spans="1:25" s="12" customFormat="1" ht="21">
      <c r="A52" s="13"/>
      <c r="B52" s="536" t="s">
        <v>353</v>
      </c>
      <c r="C52" s="537"/>
      <c r="D52" s="537"/>
      <c r="E52" s="537"/>
      <c r="F52" s="538"/>
      <c r="G52" s="15"/>
      <c r="H52" s="15" t="s">
        <v>341</v>
      </c>
      <c r="I52" s="15"/>
      <c r="J52" s="15"/>
      <c r="K52" s="15"/>
      <c r="L52" s="15"/>
      <c r="M52" s="5">
        <f>+Skinke!G1</f>
        <v>108</v>
      </c>
      <c r="N52" s="15" t="s">
        <v>108</v>
      </c>
      <c r="O52" s="15"/>
      <c r="P52" s="15" t="s">
        <v>104</v>
      </c>
      <c r="Q52" s="15"/>
      <c r="R52" s="15"/>
      <c r="S52" s="15"/>
      <c r="T52" s="15"/>
      <c r="U52" s="15"/>
      <c r="V52" s="15"/>
      <c r="W52" s="15"/>
      <c r="X52" s="15"/>
      <c r="Y52" s="16"/>
    </row>
    <row r="53" spans="1:25" s="12" customFormat="1" ht="21.75" thickBot="1">
      <c r="A53" s="13"/>
      <c r="B53" s="18">
        <f>+Skinke!E3</f>
        <v>6.0000000000000001E-3</v>
      </c>
      <c r="C53" s="19" t="str">
        <f>+Skinke!F3</f>
        <v>Nitritsalt % - Nitrite salt %</v>
      </c>
      <c r="D53" s="19"/>
      <c r="E53" s="19"/>
      <c r="F53" s="20"/>
      <c r="G53" s="21"/>
      <c r="H53" s="22" t="s">
        <v>342</v>
      </c>
      <c r="I53" s="22"/>
      <c r="J53" s="22"/>
      <c r="K53" s="22"/>
      <c r="L53" s="22"/>
      <c r="M53" s="5">
        <f>+L54</f>
        <v>108</v>
      </c>
      <c r="N53" s="22" t="s">
        <v>108</v>
      </c>
      <c r="O53" s="22"/>
      <c r="P53" s="15" t="s">
        <v>104</v>
      </c>
      <c r="Q53" s="15"/>
      <c r="R53" s="15"/>
      <c r="S53" s="15"/>
      <c r="T53" s="15"/>
      <c r="U53" s="15"/>
      <c r="V53" s="15"/>
      <c r="W53" s="15"/>
      <c r="X53" s="15"/>
      <c r="Y53" s="16"/>
    </row>
    <row r="54" spans="1:25" s="12" customFormat="1" ht="21.75" thickBot="1">
      <c r="A54" s="13"/>
      <c r="B54" s="544" t="s">
        <v>494</v>
      </c>
      <c r="C54" s="545"/>
      <c r="D54" s="545"/>
      <c r="E54" s="545"/>
      <c r="F54" s="41">
        <f>+Skinke!E5*'Salt DK'!B53</f>
        <v>0.108</v>
      </c>
      <c r="G54" s="273" t="s">
        <v>98</v>
      </c>
      <c r="H54" s="212">
        <f>+F54*1000</f>
        <v>108</v>
      </c>
      <c r="I54" s="274" t="s">
        <v>85</v>
      </c>
      <c r="J54" s="546" t="s">
        <v>97</v>
      </c>
      <c r="K54" s="546"/>
      <c r="L54" s="212">
        <f>ROUND(H54/Skinke!E1,0)</f>
        <v>108</v>
      </c>
      <c r="M54" s="547" t="s">
        <v>352</v>
      </c>
      <c r="N54" s="548"/>
      <c r="O54" s="549"/>
      <c r="P54" s="23"/>
      <c r="Q54" s="15"/>
      <c r="R54" s="15"/>
      <c r="S54" s="15"/>
      <c r="T54" s="15"/>
      <c r="U54" s="15"/>
      <c r="V54" s="15"/>
      <c r="W54" s="15"/>
      <c r="X54" s="15"/>
      <c r="Y54" s="16"/>
    </row>
    <row r="55" spans="1:25" s="12" customFormat="1" ht="21.75" thickBot="1">
      <c r="A55" s="13"/>
      <c r="B55" s="24"/>
      <c r="C55" s="24"/>
      <c r="D55" s="24"/>
      <c r="E55" s="24"/>
      <c r="F55" s="24"/>
      <c r="G55" s="24"/>
      <c r="H55" s="24"/>
      <c r="I55" s="5"/>
      <c r="J55" s="5"/>
      <c r="K55" s="5"/>
      <c r="L55" s="24"/>
      <c r="M55" s="24"/>
      <c r="N55" s="24"/>
      <c r="O55" s="23"/>
      <c r="P55" s="23"/>
      <c r="Q55" s="15"/>
      <c r="R55" s="15"/>
      <c r="S55" s="550" t="s">
        <v>76</v>
      </c>
      <c r="T55" s="550"/>
      <c r="U55" s="550"/>
      <c r="V55" s="550"/>
      <c r="W55" s="550"/>
      <c r="X55" s="15"/>
      <c r="Y55" s="16"/>
    </row>
    <row r="56" spans="1:25" s="12" customFormat="1" ht="21">
      <c r="A56" s="13"/>
      <c r="B56" s="536" t="s">
        <v>87</v>
      </c>
      <c r="C56" s="537"/>
      <c r="D56" s="537"/>
      <c r="E56" s="537"/>
      <c r="F56" s="537"/>
      <c r="G56" s="537"/>
      <c r="H56" s="537"/>
      <c r="I56" s="537"/>
      <c r="J56" s="537"/>
      <c r="K56" s="537"/>
      <c r="L56" s="537"/>
      <c r="M56" s="537"/>
      <c r="N56" s="537"/>
      <c r="O56" s="538"/>
      <c r="P56" s="23"/>
      <c r="Q56" s="15"/>
      <c r="R56" s="15"/>
      <c r="S56" s="551" t="s">
        <v>77</v>
      </c>
      <c r="T56" s="551"/>
      <c r="U56" s="551"/>
      <c r="V56" s="551"/>
      <c r="W56" s="551"/>
      <c r="X56" s="15"/>
      <c r="Y56" s="16"/>
    </row>
    <row r="57" spans="1:25" s="12" customFormat="1" ht="21">
      <c r="A57" s="13"/>
      <c r="B57" s="25">
        <v>100</v>
      </c>
      <c r="C57" s="19" t="s">
        <v>89</v>
      </c>
      <c r="D57" s="19" t="s">
        <v>100</v>
      </c>
      <c r="E57" s="19"/>
      <c r="F57" s="19"/>
      <c r="G57" s="19"/>
      <c r="H57" s="19"/>
      <c r="I57" s="19"/>
      <c r="J57" s="15"/>
      <c r="K57" s="15"/>
      <c r="L57" s="15"/>
      <c r="M57" s="15"/>
      <c r="N57" s="15"/>
      <c r="O57" s="16"/>
      <c r="P57" s="15"/>
      <c r="Q57" s="15"/>
      <c r="R57" s="15"/>
      <c r="S57" s="552" t="s">
        <v>78</v>
      </c>
      <c r="T57" s="552"/>
      <c r="U57" s="552"/>
      <c r="V57" s="552"/>
      <c r="W57" s="552"/>
      <c r="X57" s="15"/>
      <c r="Y57" s="16"/>
    </row>
    <row r="58" spans="1:25" s="12" customFormat="1" ht="21">
      <c r="A58" s="13"/>
      <c r="B58" s="25">
        <v>150</v>
      </c>
      <c r="C58" s="19" t="s">
        <v>89</v>
      </c>
      <c r="D58" s="19" t="s">
        <v>99</v>
      </c>
      <c r="E58" s="19"/>
      <c r="F58" s="19"/>
      <c r="G58" s="19"/>
      <c r="H58" s="19"/>
      <c r="I58" s="19"/>
      <c r="J58" s="15"/>
      <c r="K58" s="15"/>
      <c r="L58" s="15"/>
      <c r="M58" s="15"/>
      <c r="N58" s="15"/>
      <c r="O58" s="16"/>
      <c r="P58" s="15"/>
      <c r="Q58" s="15"/>
      <c r="R58" s="15"/>
      <c r="S58" s="15"/>
      <c r="T58" s="15"/>
      <c r="U58" s="15"/>
      <c r="V58" s="15"/>
      <c r="W58" s="15"/>
      <c r="X58" s="15"/>
      <c r="Y58" s="16"/>
    </row>
    <row r="59" spans="1:25" s="12" customFormat="1" ht="21.75" thickBot="1">
      <c r="A59" s="13"/>
      <c r="B59" s="26">
        <v>180</v>
      </c>
      <c r="C59" s="27" t="s">
        <v>89</v>
      </c>
      <c r="D59" s="27" t="s">
        <v>101</v>
      </c>
      <c r="E59" s="27"/>
      <c r="F59" s="27"/>
      <c r="G59" s="27"/>
      <c r="H59" s="27"/>
      <c r="I59" s="27"/>
      <c r="J59" s="22"/>
      <c r="K59" s="22"/>
      <c r="L59" s="22"/>
      <c r="M59" s="22"/>
      <c r="N59" s="22"/>
      <c r="O59" s="28"/>
      <c r="P59" s="15"/>
      <c r="Q59" s="15"/>
      <c r="R59" s="15"/>
      <c r="S59" s="15"/>
      <c r="T59" s="15"/>
      <c r="U59" s="15"/>
      <c r="V59" s="15"/>
      <c r="W59" s="15"/>
      <c r="X59" s="15"/>
      <c r="Y59" s="16"/>
    </row>
    <row r="60" spans="1:25" s="12" customFormat="1" ht="21.75" thickBot="1">
      <c r="A60" s="13"/>
      <c r="B60" s="19"/>
      <c r="C60" s="19"/>
      <c r="D60" s="19"/>
      <c r="E60" s="19"/>
      <c r="F60" s="19"/>
      <c r="G60" s="19"/>
      <c r="H60" s="19"/>
      <c r="I60" s="19"/>
      <c r="J60" s="15"/>
      <c r="K60" s="15"/>
      <c r="L60" s="15"/>
      <c r="M60" s="15"/>
      <c r="N60" s="15"/>
      <c r="O60" s="15"/>
      <c r="P60" s="15"/>
      <c r="Q60" s="15"/>
      <c r="R60" s="15"/>
      <c r="S60" s="15"/>
      <c r="T60" s="15"/>
      <c r="U60" s="15"/>
      <c r="V60" s="15"/>
      <c r="W60" s="15"/>
      <c r="X60" s="15"/>
      <c r="Y60" s="16"/>
    </row>
    <row r="61" spans="1:25" s="12" customFormat="1" ht="21">
      <c r="A61" s="13"/>
      <c r="B61" s="536" t="s">
        <v>88</v>
      </c>
      <c r="C61" s="537"/>
      <c r="D61" s="537"/>
      <c r="E61" s="537"/>
      <c r="F61" s="537"/>
      <c r="G61" s="537"/>
      <c r="H61" s="537"/>
      <c r="I61" s="537"/>
      <c r="J61" s="537"/>
      <c r="K61" s="537"/>
      <c r="L61" s="537"/>
      <c r="M61" s="537"/>
      <c r="N61" s="537"/>
      <c r="O61" s="538"/>
      <c r="P61" s="15"/>
      <c r="Q61" s="15"/>
      <c r="R61" s="15"/>
      <c r="S61" s="15"/>
      <c r="T61" s="15"/>
      <c r="U61" s="15"/>
      <c r="V61" s="15"/>
      <c r="W61" s="15"/>
      <c r="X61" s="15"/>
      <c r="Y61" s="16"/>
    </row>
    <row r="62" spans="1:25" s="12" customFormat="1" ht="21" customHeight="1">
      <c r="A62" s="13"/>
      <c r="B62" s="25">
        <v>50</v>
      </c>
      <c r="C62" s="19" t="s">
        <v>89</v>
      </c>
      <c r="D62" s="539" t="s">
        <v>103</v>
      </c>
      <c r="E62" s="539"/>
      <c r="F62" s="539"/>
      <c r="G62" s="539"/>
      <c r="H62" s="539"/>
      <c r="I62" s="539"/>
      <c r="J62" s="539"/>
      <c r="K62" s="539"/>
      <c r="L62" s="539"/>
      <c r="M62" s="539"/>
      <c r="N62" s="539"/>
      <c r="O62" s="540"/>
      <c r="P62" s="15"/>
      <c r="Q62" s="15"/>
      <c r="R62" s="15"/>
      <c r="S62" s="15"/>
      <c r="T62" s="15"/>
      <c r="U62" s="15"/>
      <c r="V62" s="15"/>
      <c r="W62" s="15"/>
      <c r="X62" s="15"/>
      <c r="Y62" s="16"/>
    </row>
    <row r="63" spans="1:25" s="12" customFormat="1" ht="21">
      <c r="A63" s="13"/>
      <c r="B63" s="25">
        <v>100</v>
      </c>
      <c r="C63" s="19" t="s">
        <v>89</v>
      </c>
      <c r="D63" s="539"/>
      <c r="E63" s="539"/>
      <c r="F63" s="539"/>
      <c r="G63" s="539"/>
      <c r="H63" s="539"/>
      <c r="I63" s="539"/>
      <c r="J63" s="539"/>
      <c r="K63" s="539"/>
      <c r="L63" s="539"/>
      <c r="M63" s="539"/>
      <c r="N63" s="539"/>
      <c r="O63" s="540"/>
      <c r="P63" s="15"/>
      <c r="Q63" s="15"/>
      <c r="R63" s="15"/>
      <c r="S63" s="15"/>
      <c r="T63" s="15"/>
      <c r="U63" s="15"/>
      <c r="V63" s="15"/>
      <c r="W63" s="15"/>
      <c r="X63" s="15"/>
      <c r="Y63" s="16"/>
    </row>
    <row r="64" spans="1:25" s="12" customFormat="1" ht="21.75" thickBot="1">
      <c r="A64" s="13"/>
      <c r="B64" s="26">
        <v>175</v>
      </c>
      <c r="C64" s="27" t="s">
        <v>89</v>
      </c>
      <c r="D64" s="541"/>
      <c r="E64" s="541"/>
      <c r="F64" s="541"/>
      <c r="G64" s="541"/>
      <c r="H64" s="541"/>
      <c r="I64" s="541"/>
      <c r="J64" s="541"/>
      <c r="K64" s="541"/>
      <c r="L64" s="541"/>
      <c r="M64" s="541"/>
      <c r="N64" s="541"/>
      <c r="O64" s="542"/>
      <c r="P64" s="15"/>
      <c r="Q64" s="15"/>
      <c r="R64" s="15"/>
      <c r="S64" s="15"/>
      <c r="T64" s="15"/>
      <c r="U64" s="15"/>
      <c r="V64" s="15"/>
      <c r="W64" s="15"/>
      <c r="X64" s="15"/>
      <c r="Y64" s="16"/>
    </row>
    <row r="65" spans="1:25" s="12" customFormat="1">
      <c r="A65" s="13"/>
      <c r="B65" s="15"/>
      <c r="C65" s="15"/>
      <c r="D65" s="5"/>
      <c r="E65" s="15"/>
      <c r="F65" s="15"/>
      <c r="G65" s="15"/>
      <c r="H65" s="15"/>
      <c r="I65" s="15"/>
      <c r="J65" s="15"/>
      <c r="K65" s="15"/>
      <c r="L65" s="15"/>
      <c r="M65" s="15"/>
      <c r="N65" s="15"/>
      <c r="O65" s="15"/>
      <c r="P65" s="15"/>
      <c r="Q65" s="15"/>
      <c r="R65" s="15"/>
      <c r="S65" s="15"/>
      <c r="T65" s="15"/>
      <c r="U65" s="15"/>
      <c r="V65" s="15"/>
      <c r="W65" s="15"/>
      <c r="X65" s="15"/>
      <c r="Y65" s="16"/>
    </row>
    <row r="66" spans="1:25" s="12" customFormat="1">
      <c r="A66" s="13"/>
      <c r="B66" s="15" t="s">
        <v>345</v>
      </c>
      <c r="C66" s="15"/>
      <c r="D66" s="15"/>
      <c r="E66" s="15"/>
      <c r="F66" s="15"/>
      <c r="G66" s="15"/>
      <c r="H66" s="34"/>
      <c r="I66" s="15"/>
      <c r="J66" s="15" t="s">
        <v>341</v>
      </c>
      <c r="K66" s="15"/>
      <c r="L66" s="15"/>
      <c r="M66" s="15"/>
      <c r="N66" s="34"/>
      <c r="O66" s="15"/>
      <c r="P66" s="15"/>
      <c r="Q66" s="15"/>
      <c r="R66" s="15"/>
      <c r="S66" s="15"/>
      <c r="T66" s="15"/>
      <c r="U66" s="15"/>
      <c r="V66" s="15"/>
      <c r="W66" s="15"/>
      <c r="X66" s="15"/>
      <c r="Y66" s="16"/>
    </row>
    <row r="67" spans="1:25" s="12" customFormat="1">
      <c r="A67" s="13"/>
      <c r="B67" s="15" t="s">
        <v>346</v>
      </c>
      <c r="C67" s="15"/>
      <c r="D67" s="15"/>
      <c r="E67" s="15"/>
      <c r="F67" s="15"/>
      <c r="G67" s="15"/>
      <c r="H67" s="34"/>
      <c r="I67" s="15"/>
      <c r="J67" s="15" t="s">
        <v>107</v>
      </c>
      <c r="K67" s="15"/>
      <c r="L67" s="15"/>
      <c r="M67" s="15"/>
      <c r="N67" s="34"/>
      <c r="O67" s="15"/>
      <c r="P67" s="15"/>
      <c r="Q67" s="15"/>
      <c r="R67" s="15"/>
      <c r="S67" s="15"/>
      <c r="T67" s="15"/>
      <c r="U67" s="15"/>
      <c r="V67" s="15"/>
      <c r="W67" s="15"/>
      <c r="X67" s="15"/>
      <c r="Y67" s="16"/>
    </row>
    <row r="68" spans="1:25" s="12" customFormat="1">
      <c r="A68" s="13"/>
      <c r="B68" s="15"/>
      <c r="C68" s="15"/>
      <c r="D68" s="15"/>
      <c r="E68" s="15"/>
      <c r="F68" s="15"/>
      <c r="G68" s="15"/>
      <c r="H68" s="15"/>
      <c r="I68" s="15"/>
      <c r="J68" s="15"/>
      <c r="K68" s="15"/>
      <c r="L68" s="15"/>
      <c r="M68" s="15"/>
      <c r="N68" s="15"/>
      <c r="O68" s="15"/>
      <c r="P68" s="15"/>
      <c r="Q68" s="15"/>
      <c r="R68" s="15"/>
      <c r="S68" s="15"/>
      <c r="T68" s="15"/>
      <c r="U68" s="15"/>
      <c r="V68" s="15"/>
      <c r="W68" s="15"/>
      <c r="X68" s="15"/>
      <c r="Y68" s="16"/>
    </row>
    <row r="69" spans="1:25" s="12" customFormat="1" ht="21">
      <c r="A69" s="13"/>
      <c r="B69" s="29" t="str">
        <f>CONCATENATE(B66,M53,N53)</f>
        <v>Aktuel tilsat mængde af Nitrit 108 mg / kg kød</v>
      </c>
      <c r="C69" s="29"/>
      <c r="D69" s="29"/>
      <c r="E69" s="29"/>
      <c r="F69" s="29"/>
      <c r="G69" s="29"/>
      <c r="H69" s="29"/>
      <c r="I69" s="29"/>
      <c r="J69" s="15" t="s">
        <v>343</v>
      </c>
      <c r="K69" s="29"/>
      <c r="L69" s="15"/>
      <c r="M69" s="15"/>
      <c r="N69" s="15"/>
      <c r="O69" s="15"/>
      <c r="P69" s="15"/>
      <c r="Q69" s="15"/>
      <c r="R69" s="15"/>
      <c r="S69" s="15"/>
      <c r="T69" s="15"/>
      <c r="U69" s="15"/>
      <c r="V69" s="15"/>
      <c r="W69" s="15"/>
      <c r="X69" s="15"/>
      <c r="Y69" s="16"/>
    </row>
    <row r="70" spans="1:25" s="12" customFormat="1" ht="21">
      <c r="A70" s="13"/>
      <c r="B70" s="29" t="str">
        <f>CONCATENATE(B67,M53,P53)</f>
        <v>Actual added amount of Nitrite 108 mg / kg meat</v>
      </c>
      <c r="C70" s="15"/>
      <c r="D70" s="15"/>
      <c r="E70" s="15"/>
      <c r="F70" s="15"/>
      <c r="G70" s="15"/>
      <c r="H70" s="15"/>
      <c r="I70" s="15"/>
      <c r="J70" s="15" t="s">
        <v>344</v>
      </c>
      <c r="K70" s="15"/>
      <c r="L70" s="15"/>
      <c r="M70" s="15"/>
      <c r="N70" s="15"/>
      <c r="O70" s="15"/>
      <c r="P70" s="15"/>
      <c r="Q70" s="15"/>
      <c r="R70" s="15"/>
      <c r="S70" s="15"/>
      <c r="T70" s="15"/>
      <c r="U70" s="15"/>
      <c r="V70" s="15"/>
      <c r="W70" s="15"/>
      <c r="X70" s="15"/>
      <c r="Y70" s="16"/>
    </row>
    <row r="71" spans="1:25" ht="21">
      <c r="A71" s="30"/>
      <c r="B71" s="29"/>
      <c r="C71" s="15"/>
      <c r="D71" s="15"/>
      <c r="E71" s="15"/>
      <c r="F71" s="15"/>
      <c r="G71" s="15"/>
      <c r="H71" s="15"/>
      <c r="I71" s="15"/>
      <c r="J71" s="15"/>
      <c r="K71" s="15"/>
      <c r="L71" s="15"/>
      <c r="M71" s="15"/>
      <c r="N71" s="15"/>
      <c r="O71" s="15"/>
      <c r="P71" s="15"/>
      <c r="Q71" s="15"/>
      <c r="R71" s="30"/>
      <c r="S71" s="30"/>
      <c r="T71" s="30"/>
      <c r="U71" s="30"/>
      <c r="V71" s="30"/>
      <c r="W71" s="30"/>
      <c r="X71" s="30"/>
      <c r="Y71" s="30"/>
    </row>
    <row r="72" spans="1:25" ht="24" thickBot="1">
      <c r="A72" s="30"/>
      <c r="B72" s="543">
        <v>4</v>
      </c>
      <c r="C72" s="543"/>
      <c r="D72" s="543"/>
      <c r="E72" s="543"/>
      <c r="F72" s="543"/>
      <c r="G72" s="15"/>
      <c r="H72" s="15"/>
      <c r="I72" s="15"/>
      <c r="J72" s="15"/>
      <c r="K72" s="15"/>
      <c r="L72" s="15"/>
      <c r="M72" s="15"/>
      <c r="N72" s="15"/>
      <c r="O72" s="15"/>
      <c r="P72" s="15"/>
      <c r="Q72" s="15"/>
      <c r="R72" s="30"/>
      <c r="S72" s="30"/>
      <c r="T72" s="30"/>
      <c r="U72" s="30"/>
      <c r="V72" s="30"/>
      <c r="W72" s="30"/>
      <c r="X72" s="30"/>
      <c r="Y72" s="30"/>
    </row>
    <row r="73" spans="1:25" ht="21">
      <c r="A73" s="30"/>
      <c r="B73" s="536" t="s">
        <v>128</v>
      </c>
      <c r="C73" s="537"/>
      <c r="D73" s="537"/>
      <c r="E73" s="537"/>
      <c r="F73" s="538"/>
      <c r="G73" s="15"/>
      <c r="H73" s="15" t="s">
        <v>341</v>
      </c>
      <c r="I73" s="15"/>
      <c r="J73" s="15"/>
      <c r="K73" s="15"/>
      <c r="L73" s="15"/>
      <c r="M73" s="5">
        <f>Ribben!G1</f>
        <v>108</v>
      </c>
      <c r="N73" s="15" t="s">
        <v>108</v>
      </c>
      <c r="O73" s="15"/>
      <c r="P73" s="15" t="s">
        <v>104</v>
      </c>
      <c r="Q73" s="15"/>
      <c r="R73" s="30"/>
      <c r="S73" s="30"/>
      <c r="T73" s="30"/>
      <c r="U73" s="30"/>
      <c r="V73" s="30"/>
      <c r="W73" s="30"/>
      <c r="X73" s="30"/>
      <c r="Y73" s="30"/>
    </row>
    <row r="74" spans="1:25" ht="21.75" thickBot="1">
      <c r="A74" s="30"/>
      <c r="B74" s="18">
        <f>+Ribben!E3</f>
        <v>6.0000000000000001E-3</v>
      </c>
      <c r="C74" s="19" t="str">
        <f>+Ribben!F3</f>
        <v>Nitritsalt % - Nitrite salt %</v>
      </c>
      <c r="D74" s="19"/>
      <c r="E74" s="19"/>
      <c r="F74" s="20"/>
      <c r="G74" s="21"/>
      <c r="H74" s="22" t="s">
        <v>342</v>
      </c>
      <c r="I74" s="22"/>
      <c r="J74" s="22"/>
      <c r="K74" s="22"/>
      <c r="L74" s="22"/>
      <c r="M74" s="5">
        <f>L75</f>
        <v>108</v>
      </c>
      <c r="N74" s="22" t="s">
        <v>108</v>
      </c>
      <c r="O74" s="22"/>
      <c r="P74" s="15" t="s">
        <v>104</v>
      </c>
      <c r="Q74" s="15"/>
      <c r="R74" s="30"/>
      <c r="S74" s="30"/>
      <c r="T74" s="30"/>
      <c r="U74" s="30"/>
      <c r="V74" s="30"/>
      <c r="W74" s="30"/>
      <c r="X74" s="30"/>
      <c r="Y74" s="30"/>
    </row>
    <row r="75" spans="1:25" ht="21.75" thickBot="1">
      <c r="A75" s="30"/>
      <c r="B75" s="544" t="s">
        <v>494</v>
      </c>
      <c r="C75" s="545"/>
      <c r="D75" s="545"/>
      <c r="E75" s="545"/>
      <c r="F75" s="41">
        <f>Ribben!E5*'Salt DK'!B74</f>
        <v>0.108</v>
      </c>
      <c r="G75" s="273" t="s">
        <v>98</v>
      </c>
      <c r="H75" s="212">
        <f>+F75*1000</f>
        <v>108</v>
      </c>
      <c r="I75" s="274" t="s">
        <v>85</v>
      </c>
      <c r="J75" s="546" t="s">
        <v>97</v>
      </c>
      <c r="K75" s="546"/>
      <c r="L75" s="212">
        <f>ROUND(H75/Ribben!E1,0)</f>
        <v>108</v>
      </c>
      <c r="M75" s="547" t="s">
        <v>351</v>
      </c>
      <c r="N75" s="548"/>
      <c r="O75" s="549"/>
      <c r="P75" s="23"/>
      <c r="Q75" s="15"/>
      <c r="R75" s="30"/>
      <c r="S75" s="30"/>
      <c r="T75" s="30"/>
      <c r="U75" s="30"/>
      <c r="V75" s="30"/>
      <c r="W75" s="30"/>
      <c r="X75" s="30"/>
      <c r="Y75" s="30"/>
    </row>
    <row r="76" spans="1:25" ht="21.75" thickBot="1">
      <c r="A76" s="30"/>
      <c r="B76" s="24"/>
      <c r="C76" s="24"/>
      <c r="D76" s="24"/>
      <c r="E76" s="24"/>
      <c r="F76" s="24"/>
      <c r="G76" s="24"/>
      <c r="H76" s="24"/>
      <c r="I76" s="5"/>
      <c r="J76" s="5"/>
      <c r="K76" s="5"/>
      <c r="L76" s="24"/>
      <c r="M76" s="24"/>
      <c r="N76" s="24"/>
      <c r="O76" s="23"/>
      <c r="P76" s="23"/>
      <c r="Q76" s="15"/>
      <c r="R76" s="30"/>
      <c r="S76" s="550" t="s">
        <v>76</v>
      </c>
      <c r="T76" s="550"/>
      <c r="U76" s="550"/>
      <c r="V76" s="550"/>
      <c r="W76" s="550"/>
      <c r="X76" s="30"/>
      <c r="Y76" s="30"/>
    </row>
    <row r="77" spans="1:25" ht="21">
      <c r="A77" s="30"/>
      <c r="B77" s="536" t="s">
        <v>87</v>
      </c>
      <c r="C77" s="537"/>
      <c r="D77" s="537"/>
      <c r="E77" s="537"/>
      <c r="F77" s="537"/>
      <c r="G77" s="537"/>
      <c r="H77" s="537"/>
      <c r="I77" s="537"/>
      <c r="J77" s="537"/>
      <c r="K77" s="537"/>
      <c r="L77" s="537"/>
      <c r="M77" s="537"/>
      <c r="N77" s="537"/>
      <c r="O77" s="538"/>
      <c r="P77" s="23"/>
      <c r="Q77" s="15"/>
      <c r="R77" s="30"/>
      <c r="S77" s="551" t="s">
        <v>77</v>
      </c>
      <c r="T77" s="551"/>
      <c r="U77" s="551"/>
      <c r="V77" s="551"/>
      <c r="W77" s="551"/>
      <c r="X77" s="30"/>
      <c r="Y77" s="30"/>
    </row>
    <row r="78" spans="1:25" ht="21">
      <c r="A78" s="30"/>
      <c r="B78" s="25">
        <v>100</v>
      </c>
      <c r="C78" s="19" t="s">
        <v>89</v>
      </c>
      <c r="D78" s="19" t="s">
        <v>100</v>
      </c>
      <c r="E78" s="19"/>
      <c r="F78" s="19"/>
      <c r="G78" s="19"/>
      <c r="H78" s="19"/>
      <c r="I78" s="19"/>
      <c r="J78" s="15"/>
      <c r="K78" s="15"/>
      <c r="L78" s="15"/>
      <c r="M78" s="15"/>
      <c r="N78" s="15"/>
      <c r="O78" s="16"/>
      <c r="P78" s="15"/>
      <c r="Q78" s="15"/>
      <c r="R78" s="30"/>
      <c r="S78" s="552" t="s">
        <v>78</v>
      </c>
      <c r="T78" s="552"/>
      <c r="U78" s="552"/>
      <c r="V78" s="552"/>
      <c r="W78" s="552"/>
      <c r="X78" s="30"/>
      <c r="Y78" s="30"/>
    </row>
    <row r="79" spans="1:25" ht="21">
      <c r="A79" s="30"/>
      <c r="B79" s="25">
        <v>150</v>
      </c>
      <c r="C79" s="19" t="s">
        <v>89</v>
      </c>
      <c r="D79" s="19" t="s">
        <v>99</v>
      </c>
      <c r="E79" s="19"/>
      <c r="F79" s="19"/>
      <c r="G79" s="19"/>
      <c r="H79" s="19"/>
      <c r="I79" s="19"/>
      <c r="J79" s="15"/>
      <c r="K79" s="15"/>
      <c r="L79" s="15"/>
      <c r="M79" s="15"/>
      <c r="N79" s="15"/>
      <c r="O79" s="16"/>
      <c r="P79" s="15"/>
      <c r="Q79" s="15"/>
      <c r="R79" s="30"/>
      <c r="S79" s="30"/>
      <c r="T79" s="30"/>
      <c r="U79" s="30"/>
      <c r="V79" s="30"/>
      <c r="W79" s="30"/>
      <c r="X79" s="30"/>
      <c r="Y79" s="30"/>
    </row>
    <row r="80" spans="1:25" ht="21.75" thickBot="1">
      <c r="A80" s="30"/>
      <c r="B80" s="26">
        <v>180</v>
      </c>
      <c r="C80" s="27" t="s">
        <v>89</v>
      </c>
      <c r="D80" s="27" t="s">
        <v>101</v>
      </c>
      <c r="E80" s="27"/>
      <c r="F80" s="27"/>
      <c r="G80" s="27"/>
      <c r="H80" s="27"/>
      <c r="I80" s="27"/>
      <c r="J80" s="22"/>
      <c r="K80" s="22"/>
      <c r="L80" s="22"/>
      <c r="M80" s="22"/>
      <c r="N80" s="22"/>
      <c r="O80" s="28"/>
      <c r="P80" s="15"/>
      <c r="Q80" s="15"/>
      <c r="R80" s="30"/>
      <c r="S80" s="30"/>
      <c r="T80" s="30"/>
      <c r="U80" s="30"/>
      <c r="V80" s="30"/>
      <c r="W80" s="30"/>
      <c r="X80" s="30"/>
      <c r="Y80" s="30"/>
    </row>
    <row r="81" spans="1:25" ht="21.75" thickBot="1">
      <c r="A81" s="30"/>
      <c r="B81" s="19"/>
      <c r="C81" s="19"/>
      <c r="D81" s="19"/>
      <c r="E81" s="19"/>
      <c r="F81" s="19"/>
      <c r="G81" s="19"/>
      <c r="H81" s="19"/>
      <c r="I81" s="19"/>
      <c r="J81" s="15"/>
      <c r="K81" s="15"/>
      <c r="L81" s="15"/>
      <c r="M81" s="15"/>
      <c r="N81" s="15"/>
      <c r="O81" s="15"/>
      <c r="P81" s="15"/>
      <c r="Q81" s="15"/>
      <c r="R81" s="30"/>
      <c r="S81" s="30"/>
      <c r="T81" s="30"/>
      <c r="U81" s="30"/>
      <c r="V81" s="30"/>
      <c r="W81" s="30"/>
      <c r="X81" s="30"/>
      <c r="Y81" s="30"/>
    </row>
    <row r="82" spans="1:25" ht="21">
      <c r="A82" s="30"/>
      <c r="B82" s="536" t="s">
        <v>88</v>
      </c>
      <c r="C82" s="537"/>
      <c r="D82" s="537"/>
      <c r="E82" s="537"/>
      <c r="F82" s="537"/>
      <c r="G82" s="537"/>
      <c r="H82" s="537"/>
      <c r="I82" s="537"/>
      <c r="J82" s="537"/>
      <c r="K82" s="537"/>
      <c r="L82" s="537"/>
      <c r="M82" s="537"/>
      <c r="N82" s="537"/>
      <c r="O82" s="538"/>
      <c r="P82" s="15"/>
      <c r="Q82" s="15"/>
      <c r="R82" s="30"/>
      <c r="S82" s="30"/>
      <c r="T82" s="30"/>
      <c r="U82" s="30"/>
      <c r="V82" s="30"/>
      <c r="W82" s="30"/>
      <c r="X82" s="30"/>
      <c r="Y82" s="30"/>
    </row>
    <row r="83" spans="1:25" ht="21">
      <c r="A83" s="30"/>
      <c r="B83" s="25">
        <v>50</v>
      </c>
      <c r="C83" s="19" t="s">
        <v>89</v>
      </c>
      <c r="D83" s="539" t="s">
        <v>103</v>
      </c>
      <c r="E83" s="539"/>
      <c r="F83" s="539"/>
      <c r="G83" s="539"/>
      <c r="H83" s="539"/>
      <c r="I83" s="539"/>
      <c r="J83" s="539"/>
      <c r="K83" s="539"/>
      <c r="L83" s="539"/>
      <c r="M83" s="539"/>
      <c r="N83" s="539"/>
      <c r="O83" s="540"/>
      <c r="P83" s="15"/>
      <c r="Q83" s="15"/>
      <c r="R83" s="30"/>
      <c r="S83" s="30"/>
      <c r="T83" s="30"/>
      <c r="U83" s="30"/>
      <c r="V83" s="30"/>
      <c r="W83" s="30"/>
      <c r="X83" s="30"/>
      <c r="Y83" s="30"/>
    </row>
    <row r="84" spans="1:25" ht="21">
      <c r="A84" s="30"/>
      <c r="B84" s="25">
        <v>100</v>
      </c>
      <c r="C84" s="19" t="s">
        <v>89</v>
      </c>
      <c r="D84" s="539"/>
      <c r="E84" s="539"/>
      <c r="F84" s="539"/>
      <c r="G84" s="539"/>
      <c r="H84" s="539"/>
      <c r="I84" s="539"/>
      <c r="J84" s="539"/>
      <c r="K84" s="539"/>
      <c r="L84" s="539"/>
      <c r="M84" s="539"/>
      <c r="N84" s="539"/>
      <c r="O84" s="540"/>
      <c r="P84" s="15"/>
      <c r="Q84" s="15"/>
      <c r="R84" s="30"/>
      <c r="S84" s="30"/>
      <c r="T84" s="30"/>
      <c r="U84" s="30"/>
      <c r="V84" s="30"/>
      <c r="W84" s="30"/>
      <c r="X84" s="30"/>
      <c r="Y84" s="30"/>
    </row>
    <row r="85" spans="1:25" ht="21.75" thickBot="1">
      <c r="A85" s="30"/>
      <c r="B85" s="26">
        <v>175</v>
      </c>
      <c r="C85" s="27" t="s">
        <v>89</v>
      </c>
      <c r="D85" s="541"/>
      <c r="E85" s="541"/>
      <c r="F85" s="541"/>
      <c r="G85" s="541"/>
      <c r="H85" s="541"/>
      <c r="I85" s="541"/>
      <c r="J85" s="541"/>
      <c r="K85" s="541"/>
      <c r="L85" s="541"/>
      <c r="M85" s="541"/>
      <c r="N85" s="541"/>
      <c r="O85" s="542"/>
      <c r="P85" s="15"/>
      <c r="Q85" s="15"/>
      <c r="R85" s="30"/>
      <c r="S85" s="30"/>
      <c r="T85" s="30"/>
      <c r="U85" s="30"/>
      <c r="V85" s="30"/>
      <c r="W85" s="30"/>
      <c r="X85" s="30"/>
      <c r="Y85" s="30"/>
    </row>
    <row r="86" spans="1:25">
      <c r="A86" s="30"/>
      <c r="B86" s="15"/>
      <c r="C86" s="15"/>
      <c r="D86" s="5"/>
      <c r="E86" s="15"/>
      <c r="F86" s="15"/>
      <c r="G86" s="15"/>
      <c r="H86" s="15"/>
      <c r="I86" s="15"/>
      <c r="J86" s="15"/>
      <c r="K86" s="15"/>
      <c r="L86" s="15"/>
      <c r="M86" s="15"/>
      <c r="N86" s="15"/>
      <c r="O86" s="15"/>
      <c r="P86" s="15"/>
      <c r="Q86" s="15"/>
      <c r="R86" s="30"/>
      <c r="S86" s="30"/>
      <c r="T86" s="30"/>
      <c r="U86" s="30"/>
      <c r="V86" s="30"/>
      <c r="W86" s="30"/>
      <c r="X86" s="30"/>
      <c r="Y86" s="30"/>
    </row>
    <row r="87" spans="1:25">
      <c r="A87" s="30"/>
      <c r="B87" s="15" t="s">
        <v>345</v>
      </c>
      <c r="C87" s="15"/>
      <c r="D87" s="15"/>
      <c r="E87" s="15"/>
      <c r="F87" s="15"/>
      <c r="G87" s="15"/>
      <c r="H87" s="30"/>
      <c r="I87" s="15"/>
      <c r="J87" s="15" t="s">
        <v>341</v>
      </c>
      <c r="K87" s="15"/>
      <c r="L87" s="15"/>
      <c r="M87" s="15"/>
      <c r="N87" s="30"/>
      <c r="O87" s="15"/>
      <c r="P87" s="15"/>
      <c r="Q87" s="15"/>
      <c r="R87" s="30"/>
      <c r="S87" s="30"/>
      <c r="T87" s="30"/>
      <c r="U87" s="30"/>
      <c r="V87" s="30"/>
      <c r="W87" s="30"/>
      <c r="X87" s="30"/>
      <c r="Y87" s="30"/>
    </row>
    <row r="88" spans="1:25">
      <c r="A88" s="30"/>
      <c r="B88" s="15" t="s">
        <v>346</v>
      </c>
      <c r="C88" s="15"/>
      <c r="D88" s="15"/>
      <c r="E88" s="15"/>
      <c r="F88" s="15"/>
      <c r="G88" s="15"/>
      <c r="H88" s="30"/>
      <c r="I88" s="15"/>
      <c r="J88" s="15" t="s">
        <v>107</v>
      </c>
      <c r="K88" s="15"/>
      <c r="L88" s="15"/>
      <c r="M88" s="15"/>
      <c r="N88" s="30"/>
      <c r="O88" s="15"/>
      <c r="P88" s="15"/>
      <c r="Q88" s="15"/>
      <c r="R88" s="30"/>
      <c r="S88" s="30"/>
      <c r="T88" s="30"/>
      <c r="U88" s="30"/>
      <c r="V88" s="30"/>
      <c r="W88" s="30"/>
      <c r="X88" s="30"/>
      <c r="Y88" s="30"/>
    </row>
    <row r="89" spans="1:25">
      <c r="A89" s="30"/>
      <c r="B89" s="15"/>
      <c r="C89" s="15"/>
      <c r="D89" s="15"/>
      <c r="E89" s="15"/>
      <c r="F89" s="15"/>
      <c r="G89" s="15"/>
      <c r="H89" s="15"/>
      <c r="I89" s="15"/>
      <c r="J89" s="15"/>
      <c r="K89" s="15"/>
      <c r="L89" s="15"/>
      <c r="M89" s="15"/>
      <c r="N89" s="15"/>
      <c r="O89" s="15"/>
      <c r="P89" s="15"/>
      <c r="Q89" s="15"/>
      <c r="R89" s="30"/>
      <c r="S89" s="30"/>
      <c r="T89" s="30"/>
      <c r="U89" s="30"/>
      <c r="V89" s="30"/>
      <c r="W89" s="30"/>
      <c r="X89" s="30"/>
      <c r="Y89" s="30"/>
    </row>
    <row r="90" spans="1:25" ht="21">
      <c r="A90" s="30"/>
      <c r="B90" s="29" t="str">
        <f>CONCATENATE(B87,M74,N74)</f>
        <v>Aktuel tilsat mængde af Nitrit 108 mg / kg kød</v>
      </c>
      <c r="C90" s="29"/>
      <c r="D90" s="29"/>
      <c r="E90" s="29"/>
      <c r="F90" s="29"/>
      <c r="G90" s="29"/>
      <c r="H90" s="29"/>
      <c r="I90" s="29"/>
      <c r="J90" s="15" t="s">
        <v>343</v>
      </c>
      <c r="K90" s="29"/>
      <c r="L90" s="15"/>
      <c r="M90" s="15"/>
      <c r="N90" s="15"/>
      <c r="O90" s="15"/>
      <c r="P90" s="15"/>
      <c r="Q90" s="15"/>
      <c r="R90" s="30"/>
      <c r="S90" s="30"/>
      <c r="T90" s="30"/>
      <c r="U90" s="30"/>
      <c r="V90" s="30"/>
      <c r="W90" s="30"/>
      <c r="X90" s="30"/>
      <c r="Y90" s="30"/>
    </row>
    <row r="91" spans="1:25" ht="21">
      <c r="A91" s="30"/>
      <c r="B91" s="29" t="str">
        <f>CONCATENATE(B88,M74,P74)</f>
        <v>Actual added amount of Nitrite 108 mg / kg meat</v>
      </c>
      <c r="C91" s="15"/>
      <c r="D91" s="15"/>
      <c r="E91" s="15"/>
      <c r="F91" s="15"/>
      <c r="G91" s="15"/>
      <c r="H91" s="15"/>
      <c r="I91" s="15"/>
      <c r="J91" s="15" t="s">
        <v>344</v>
      </c>
      <c r="K91" s="15"/>
      <c r="L91" s="15"/>
      <c r="M91" s="15"/>
      <c r="N91" s="15"/>
      <c r="O91" s="15"/>
      <c r="P91" s="15"/>
      <c r="Q91" s="15"/>
      <c r="R91" s="30"/>
      <c r="S91" s="30"/>
      <c r="T91" s="30"/>
      <c r="U91" s="30"/>
      <c r="V91" s="30"/>
      <c r="W91" s="30"/>
      <c r="X91" s="30"/>
      <c r="Y91" s="30"/>
    </row>
    <row r="92" spans="1:25" ht="21">
      <c r="A92" s="30"/>
      <c r="B92" s="29"/>
      <c r="C92" s="15"/>
      <c r="D92" s="15"/>
      <c r="E92" s="15"/>
      <c r="F92" s="15"/>
      <c r="G92" s="15"/>
      <c r="H92" s="15"/>
      <c r="I92" s="15"/>
      <c r="J92" s="15"/>
      <c r="K92" s="15"/>
      <c r="L92" s="15"/>
      <c r="M92" s="15"/>
      <c r="N92" s="15"/>
      <c r="O92" s="15"/>
      <c r="P92" s="15"/>
      <c r="Q92" s="15"/>
      <c r="R92" s="30"/>
      <c r="S92" s="30"/>
      <c r="T92" s="30"/>
      <c r="U92" s="30"/>
      <c r="V92" s="30"/>
      <c r="W92" s="30"/>
      <c r="X92" s="30"/>
      <c r="Y92" s="30"/>
    </row>
    <row r="93" spans="1:25" ht="24" thickBot="1">
      <c r="A93" s="30"/>
      <c r="B93" s="543">
        <v>5</v>
      </c>
      <c r="C93" s="543"/>
      <c r="D93" s="543"/>
      <c r="E93" s="543"/>
      <c r="F93" s="543"/>
      <c r="G93" s="15"/>
      <c r="H93" s="15"/>
      <c r="I93" s="15"/>
      <c r="J93" s="15"/>
      <c r="K93" s="15"/>
      <c r="L93" s="15"/>
      <c r="M93" s="15"/>
      <c r="N93" s="15"/>
      <c r="O93" s="15"/>
      <c r="P93" s="15"/>
      <c r="Q93" s="15"/>
      <c r="R93" s="30"/>
      <c r="S93" s="30"/>
      <c r="T93" s="30"/>
      <c r="U93" s="30"/>
      <c r="V93" s="30"/>
      <c r="W93" s="30"/>
      <c r="X93" s="30"/>
      <c r="Y93" s="30"/>
    </row>
    <row r="94" spans="1:25" ht="21">
      <c r="A94" s="30"/>
      <c r="B94" s="536" t="s">
        <v>129</v>
      </c>
      <c r="C94" s="537"/>
      <c r="D94" s="537"/>
      <c r="E94" s="537"/>
      <c r="F94" s="538"/>
      <c r="G94" s="15"/>
      <c r="H94" s="15" t="s">
        <v>105</v>
      </c>
      <c r="I94" s="15"/>
      <c r="J94" s="15"/>
      <c r="K94" s="15"/>
      <c r="L94" s="15"/>
      <c r="M94" s="5">
        <f>Bacon!G1</f>
        <v>108</v>
      </c>
      <c r="N94" s="15" t="s">
        <v>108</v>
      </c>
      <c r="O94" s="15"/>
      <c r="P94" s="15" t="s">
        <v>104</v>
      </c>
      <c r="Q94" s="15"/>
      <c r="R94" s="30"/>
      <c r="S94" s="30"/>
      <c r="T94" s="30"/>
      <c r="U94" s="30"/>
      <c r="V94" s="30"/>
      <c r="W94" s="30"/>
      <c r="X94" s="30"/>
      <c r="Y94" s="30"/>
    </row>
    <row r="95" spans="1:25" ht="21.75" thickBot="1">
      <c r="A95" s="30"/>
      <c r="B95" s="18">
        <f>+Bacon!E3</f>
        <v>6.0000000000000001E-3</v>
      </c>
      <c r="C95" s="19" t="str">
        <f>+Bacon!F3</f>
        <v>Nitritsalt % - Nitrite salt %</v>
      </c>
      <c r="D95" s="19"/>
      <c r="E95" s="19"/>
      <c r="F95" s="20"/>
      <c r="G95" s="21"/>
      <c r="H95" s="22" t="s">
        <v>342</v>
      </c>
      <c r="I95" s="22"/>
      <c r="J95" s="22"/>
      <c r="K95" s="22"/>
      <c r="L95" s="22"/>
      <c r="M95" s="5">
        <f>L96</f>
        <v>108</v>
      </c>
      <c r="N95" s="22" t="s">
        <v>108</v>
      </c>
      <c r="O95" s="22"/>
      <c r="P95" s="15" t="s">
        <v>104</v>
      </c>
      <c r="Q95" s="15"/>
      <c r="R95" s="30"/>
      <c r="S95" s="30"/>
      <c r="T95" s="30"/>
      <c r="U95" s="30"/>
      <c r="V95" s="30"/>
      <c r="W95" s="30"/>
      <c r="X95" s="30"/>
      <c r="Y95" s="30"/>
    </row>
    <row r="96" spans="1:25" ht="21.75" thickBot="1">
      <c r="A96" s="30"/>
      <c r="B96" s="544" t="s">
        <v>494</v>
      </c>
      <c r="C96" s="545"/>
      <c r="D96" s="545"/>
      <c r="E96" s="545"/>
      <c r="F96" s="41">
        <f>Bacon!E5*B95</f>
        <v>0.108</v>
      </c>
      <c r="G96" s="273" t="s">
        <v>98</v>
      </c>
      <c r="H96" s="212">
        <f>+F96*1000</f>
        <v>108</v>
      </c>
      <c r="I96" s="274" t="s">
        <v>85</v>
      </c>
      <c r="J96" s="546" t="s">
        <v>97</v>
      </c>
      <c r="K96" s="546"/>
      <c r="L96" s="212">
        <f>ROUND(H96/Bacon!E1,0)</f>
        <v>108</v>
      </c>
      <c r="M96" s="547" t="s">
        <v>350</v>
      </c>
      <c r="N96" s="548"/>
      <c r="O96" s="549"/>
      <c r="P96" s="23"/>
      <c r="Q96" s="15"/>
      <c r="R96" s="30"/>
      <c r="S96" s="30"/>
      <c r="T96" s="30"/>
      <c r="U96" s="30"/>
      <c r="V96" s="30"/>
      <c r="W96" s="30"/>
      <c r="X96" s="30"/>
      <c r="Y96" s="30"/>
    </row>
    <row r="97" spans="1:25" ht="21.75" thickBot="1">
      <c r="A97" s="30"/>
      <c r="B97" s="24"/>
      <c r="C97" s="24"/>
      <c r="D97" s="24"/>
      <c r="E97" s="24"/>
      <c r="F97" s="24"/>
      <c r="G97" s="24"/>
      <c r="H97" s="24"/>
      <c r="I97" s="5"/>
      <c r="J97" s="5"/>
      <c r="K97" s="5"/>
      <c r="L97" s="24"/>
      <c r="M97" s="24"/>
      <c r="N97" s="24"/>
      <c r="O97" s="23"/>
      <c r="P97" s="23"/>
      <c r="Q97" s="15"/>
      <c r="R97" s="30"/>
      <c r="S97" s="550" t="s">
        <v>76</v>
      </c>
      <c r="T97" s="550"/>
      <c r="U97" s="550"/>
      <c r="V97" s="550"/>
      <c r="W97" s="550"/>
      <c r="X97" s="30"/>
      <c r="Y97" s="30"/>
    </row>
    <row r="98" spans="1:25" ht="21">
      <c r="A98" s="30"/>
      <c r="B98" s="536" t="s">
        <v>87</v>
      </c>
      <c r="C98" s="537"/>
      <c r="D98" s="537"/>
      <c r="E98" s="537"/>
      <c r="F98" s="537"/>
      <c r="G98" s="537"/>
      <c r="H98" s="537"/>
      <c r="I98" s="537"/>
      <c r="J98" s="537"/>
      <c r="K98" s="537"/>
      <c r="L98" s="537"/>
      <c r="M98" s="537"/>
      <c r="N98" s="537"/>
      <c r="O98" s="538"/>
      <c r="P98" s="23"/>
      <c r="Q98" s="15"/>
      <c r="R98" s="30"/>
      <c r="S98" s="551" t="s">
        <v>77</v>
      </c>
      <c r="T98" s="551"/>
      <c r="U98" s="551"/>
      <c r="V98" s="551"/>
      <c r="W98" s="551"/>
      <c r="X98" s="30"/>
      <c r="Y98" s="30"/>
    </row>
    <row r="99" spans="1:25" ht="21">
      <c r="A99" s="30"/>
      <c r="B99" s="25">
        <v>100</v>
      </c>
      <c r="C99" s="19" t="s">
        <v>89</v>
      </c>
      <c r="D99" s="19" t="s">
        <v>100</v>
      </c>
      <c r="E99" s="19"/>
      <c r="F99" s="19"/>
      <c r="G99" s="19"/>
      <c r="H99" s="19"/>
      <c r="I99" s="19"/>
      <c r="J99" s="15"/>
      <c r="K99" s="15"/>
      <c r="L99" s="15"/>
      <c r="M99" s="15"/>
      <c r="N99" s="15"/>
      <c r="O99" s="16"/>
      <c r="P99" s="15"/>
      <c r="Q99" s="15"/>
      <c r="R99" s="30"/>
      <c r="S99" s="552" t="s">
        <v>78</v>
      </c>
      <c r="T99" s="552"/>
      <c r="U99" s="552"/>
      <c r="V99" s="552"/>
      <c r="W99" s="552"/>
      <c r="X99" s="30"/>
      <c r="Y99" s="30"/>
    </row>
    <row r="100" spans="1:25" ht="21">
      <c r="A100" s="30"/>
      <c r="B100" s="25">
        <v>150</v>
      </c>
      <c r="C100" s="19" t="s">
        <v>89</v>
      </c>
      <c r="D100" s="19" t="s">
        <v>99</v>
      </c>
      <c r="E100" s="19"/>
      <c r="F100" s="19"/>
      <c r="G100" s="19"/>
      <c r="H100" s="19"/>
      <c r="I100" s="19"/>
      <c r="J100" s="15"/>
      <c r="K100" s="15"/>
      <c r="L100" s="15"/>
      <c r="M100" s="15"/>
      <c r="N100" s="15"/>
      <c r="O100" s="16"/>
      <c r="P100" s="15"/>
      <c r="Q100" s="15"/>
      <c r="R100" s="30"/>
      <c r="S100" s="30"/>
      <c r="T100" s="30"/>
      <c r="U100" s="30"/>
      <c r="V100" s="30"/>
      <c r="W100" s="30"/>
      <c r="X100" s="30"/>
      <c r="Y100" s="30"/>
    </row>
    <row r="101" spans="1:25" ht="21.75" thickBot="1">
      <c r="A101" s="30"/>
      <c r="B101" s="26">
        <v>180</v>
      </c>
      <c r="C101" s="27" t="s">
        <v>89</v>
      </c>
      <c r="D101" s="27" t="s">
        <v>101</v>
      </c>
      <c r="E101" s="27"/>
      <c r="F101" s="27"/>
      <c r="G101" s="27"/>
      <c r="H101" s="27"/>
      <c r="I101" s="27"/>
      <c r="J101" s="22"/>
      <c r="K101" s="22"/>
      <c r="L101" s="22"/>
      <c r="M101" s="22"/>
      <c r="N101" s="22"/>
      <c r="O101" s="28"/>
      <c r="P101" s="15"/>
      <c r="Q101" s="15"/>
      <c r="R101" s="30"/>
      <c r="S101" s="30"/>
      <c r="T101" s="30"/>
      <c r="U101" s="30"/>
      <c r="V101" s="30"/>
      <c r="W101" s="30"/>
      <c r="X101" s="30"/>
      <c r="Y101" s="30"/>
    </row>
    <row r="102" spans="1:25" ht="21.75" thickBot="1">
      <c r="A102" s="30"/>
      <c r="B102" s="19"/>
      <c r="C102" s="19"/>
      <c r="D102" s="19"/>
      <c r="E102" s="19"/>
      <c r="F102" s="19"/>
      <c r="G102" s="19"/>
      <c r="H102" s="19"/>
      <c r="I102" s="19"/>
      <c r="J102" s="15"/>
      <c r="K102" s="15"/>
      <c r="L102" s="15"/>
      <c r="M102" s="15"/>
      <c r="N102" s="15"/>
      <c r="O102" s="15"/>
      <c r="P102" s="15"/>
      <c r="Q102" s="15"/>
      <c r="R102" s="30"/>
      <c r="S102" s="30"/>
      <c r="T102" s="30"/>
      <c r="U102" s="30"/>
      <c r="V102" s="30"/>
      <c r="W102" s="30"/>
      <c r="X102" s="30"/>
      <c r="Y102" s="30"/>
    </row>
    <row r="103" spans="1:25" ht="21">
      <c r="A103" s="30"/>
      <c r="B103" s="536" t="s">
        <v>88</v>
      </c>
      <c r="C103" s="537"/>
      <c r="D103" s="537"/>
      <c r="E103" s="537"/>
      <c r="F103" s="537"/>
      <c r="G103" s="537"/>
      <c r="H103" s="537"/>
      <c r="I103" s="537"/>
      <c r="J103" s="537"/>
      <c r="K103" s="537"/>
      <c r="L103" s="537"/>
      <c r="M103" s="537"/>
      <c r="N103" s="537"/>
      <c r="O103" s="538"/>
      <c r="P103" s="15"/>
      <c r="Q103" s="15"/>
      <c r="R103" s="30"/>
      <c r="S103" s="30"/>
      <c r="T103" s="30"/>
      <c r="U103" s="30"/>
      <c r="V103" s="30"/>
      <c r="W103" s="30"/>
      <c r="X103" s="30"/>
      <c r="Y103" s="30"/>
    </row>
    <row r="104" spans="1:25" ht="21">
      <c r="A104" s="30"/>
      <c r="B104" s="25">
        <v>50</v>
      </c>
      <c r="C104" s="19" t="s">
        <v>89</v>
      </c>
      <c r="D104" s="539" t="s">
        <v>103</v>
      </c>
      <c r="E104" s="539"/>
      <c r="F104" s="539"/>
      <c r="G104" s="539"/>
      <c r="H104" s="539"/>
      <c r="I104" s="539"/>
      <c r="J104" s="539"/>
      <c r="K104" s="539"/>
      <c r="L104" s="539"/>
      <c r="M104" s="539"/>
      <c r="N104" s="539"/>
      <c r="O104" s="540"/>
      <c r="P104" s="15"/>
      <c r="Q104" s="15"/>
      <c r="R104" s="30"/>
      <c r="S104" s="30"/>
      <c r="T104" s="30"/>
      <c r="U104" s="30"/>
      <c r="V104" s="30"/>
      <c r="W104" s="30"/>
      <c r="X104" s="30"/>
      <c r="Y104" s="30"/>
    </row>
    <row r="105" spans="1:25" ht="21">
      <c r="A105" s="30"/>
      <c r="B105" s="25">
        <v>100</v>
      </c>
      <c r="C105" s="19" t="s">
        <v>89</v>
      </c>
      <c r="D105" s="539"/>
      <c r="E105" s="539"/>
      <c r="F105" s="539"/>
      <c r="G105" s="539"/>
      <c r="H105" s="539"/>
      <c r="I105" s="539"/>
      <c r="J105" s="539"/>
      <c r="K105" s="539"/>
      <c r="L105" s="539"/>
      <c r="M105" s="539"/>
      <c r="N105" s="539"/>
      <c r="O105" s="540"/>
      <c r="P105" s="15"/>
      <c r="Q105" s="15"/>
      <c r="R105" s="30"/>
      <c r="S105" s="30"/>
      <c r="T105" s="30"/>
      <c r="U105" s="30"/>
      <c r="V105" s="30"/>
      <c r="W105" s="30"/>
      <c r="X105" s="30"/>
      <c r="Y105" s="30"/>
    </row>
    <row r="106" spans="1:25" ht="21.75" thickBot="1">
      <c r="A106" s="30"/>
      <c r="B106" s="26">
        <v>175</v>
      </c>
      <c r="C106" s="27" t="s">
        <v>89</v>
      </c>
      <c r="D106" s="541"/>
      <c r="E106" s="541"/>
      <c r="F106" s="541"/>
      <c r="G106" s="541"/>
      <c r="H106" s="541"/>
      <c r="I106" s="541"/>
      <c r="J106" s="541"/>
      <c r="K106" s="541"/>
      <c r="L106" s="541"/>
      <c r="M106" s="541"/>
      <c r="N106" s="541"/>
      <c r="O106" s="542"/>
      <c r="P106" s="15"/>
      <c r="Q106" s="15"/>
      <c r="R106" s="30"/>
      <c r="S106" s="30"/>
      <c r="T106" s="30"/>
      <c r="U106" s="30"/>
      <c r="V106" s="30"/>
      <c r="W106" s="30"/>
      <c r="X106" s="30"/>
      <c r="Y106" s="30"/>
    </row>
    <row r="107" spans="1:25">
      <c r="A107" s="30"/>
      <c r="B107" s="15"/>
      <c r="C107" s="15"/>
      <c r="D107" s="5"/>
      <c r="E107" s="15"/>
      <c r="F107" s="15"/>
      <c r="G107" s="15"/>
      <c r="H107" s="15"/>
      <c r="I107" s="15"/>
      <c r="J107" s="15"/>
      <c r="K107" s="15"/>
      <c r="L107" s="15"/>
      <c r="M107" s="15"/>
      <c r="N107" s="15"/>
      <c r="O107" s="15"/>
      <c r="P107" s="15"/>
      <c r="Q107" s="15"/>
      <c r="R107" s="30"/>
      <c r="S107" s="30"/>
      <c r="T107" s="30"/>
      <c r="U107" s="30"/>
      <c r="V107" s="30"/>
      <c r="W107" s="30"/>
      <c r="X107" s="30"/>
      <c r="Y107" s="30"/>
    </row>
    <row r="108" spans="1:25">
      <c r="A108" s="30"/>
      <c r="B108" s="15" t="s">
        <v>345</v>
      </c>
      <c r="C108" s="15"/>
      <c r="D108" s="15"/>
      <c r="E108" s="15"/>
      <c r="F108" s="15"/>
      <c r="G108" s="15"/>
      <c r="H108" s="30"/>
      <c r="I108" s="15"/>
      <c r="J108" s="15" t="s">
        <v>106</v>
      </c>
      <c r="K108" s="15"/>
      <c r="L108" s="15"/>
      <c r="M108" s="15"/>
      <c r="N108" s="30"/>
      <c r="O108" s="15"/>
      <c r="P108" s="15"/>
      <c r="Q108" s="15"/>
      <c r="R108" s="30"/>
      <c r="S108" s="30"/>
      <c r="T108" s="30"/>
      <c r="U108" s="30"/>
      <c r="V108" s="30"/>
      <c r="W108" s="30"/>
      <c r="X108" s="30"/>
      <c r="Y108" s="30"/>
    </row>
    <row r="109" spans="1:25">
      <c r="A109" s="30"/>
      <c r="B109" s="15" t="s">
        <v>346</v>
      </c>
      <c r="C109" s="15"/>
      <c r="D109" s="15"/>
      <c r="E109" s="15"/>
      <c r="F109" s="15"/>
      <c r="G109" s="15"/>
      <c r="H109" s="30"/>
      <c r="I109" s="15"/>
      <c r="J109" s="15" t="s">
        <v>107</v>
      </c>
      <c r="K109" s="15"/>
      <c r="L109" s="15"/>
      <c r="M109" s="15"/>
      <c r="N109" s="30"/>
      <c r="O109" s="15"/>
      <c r="P109" s="15"/>
      <c r="Q109" s="15"/>
      <c r="R109" s="30"/>
      <c r="S109" s="30"/>
      <c r="T109" s="30"/>
      <c r="U109" s="30"/>
      <c r="V109" s="30"/>
      <c r="W109" s="30"/>
      <c r="X109" s="30"/>
      <c r="Y109" s="30"/>
    </row>
    <row r="110" spans="1:25">
      <c r="A110" s="30"/>
      <c r="B110" s="15"/>
      <c r="C110" s="15"/>
      <c r="D110" s="15"/>
      <c r="E110" s="15"/>
      <c r="F110" s="15"/>
      <c r="G110" s="15"/>
      <c r="H110" s="15"/>
      <c r="I110" s="15"/>
      <c r="J110" s="15"/>
      <c r="K110" s="15"/>
      <c r="L110" s="15"/>
      <c r="M110" s="15"/>
      <c r="N110" s="15"/>
      <c r="O110" s="15"/>
      <c r="P110" s="15"/>
      <c r="Q110" s="15"/>
      <c r="R110" s="30"/>
      <c r="S110" s="30"/>
      <c r="T110" s="30"/>
      <c r="U110" s="30"/>
      <c r="V110" s="30"/>
      <c r="W110" s="30"/>
      <c r="X110" s="30"/>
      <c r="Y110" s="30"/>
    </row>
    <row r="111" spans="1:25" ht="21">
      <c r="A111" s="30"/>
      <c r="B111" s="29" t="str">
        <f>CONCATENATE(B108,M95,N95)</f>
        <v>Aktuel tilsat mængde af Nitrit 108 mg / kg kød</v>
      </c>
      <c r="C111" s="29"/>
      <c r="D111" s="29"/>
      <c r="E111" s="29"/>
      <c r="F111" s="29"/>
      <c r="G111" s="29"/>
      <c r="H111" s="29"/>
      <c r="I111" s="29"/>
      <c r="J111" s="15" t="s">
        <v>343</v>
      </c>
      <c r="K111" s="29"/>
      <c r="L111" s="15"/>
      <c r="M111" s="15"/>
      <c r="N111" s="15"/>
      <c r="O111" s="15"/>
      <c r="P111" s="15"/>
      <c r="Q111" s="15"/>
      <c r="R111" s="30"/>
      <c r="S111" s="30"/>
      <c r="T111" s="214"/>
      <c r="U111" s="30"/>
      <c r="V111" s="30"/>
      <c r="W111" s="30"/>
      <c r="X111" s="30"/>
      <c r="Y111" s="30"/>
    </row>
    <row r="112" spans="1:25" ht="21">
      <c r="A112" s="30"/>
      <c r="B112" s="29" t="str">
        <f>CONCATENATE(B109,M95,P95)</f>
        <v>Actual added amount of Nitrite 108 mg / kg meat</v>
      </c>
      <c r="C112" s="15"/>
      <c r="D112" s="15"/>
      <c r="E112" s="15"/>
      <c r="F112" s="15"/>
      <c r="G112" s="15"/>
      <c r="H112" s="15"/>
      <c r="I112" s="15"/>
      <c r="J112" s="15" t="s">
        <v>344</v>
      </c>
      <c r="K112" s="15"/>
      <c r="L112" s="15"/>
      <c r="M112" s="15"/>
      <c r="N112" s="15"/>
      <c r="O112" s="15"/>
      <c r="P112" s="15"/>
      <c r="Q112" s="15"/>
      <c r="R112" s="30"/>
      <c r="S112" s="30"/>
      <c r="T112" s="30"/>
      <c r="U112" s="30"/>
      <c r="V112" s="30"/>
      <c r="W112" s="30"/>
      <c r="X112" s="30"/>
      <c r="Y112" s="30"/>
    </row>
    <row r="113" spans="1:25" ht="21">
      <c r="A113" s="30"/>
      <c r="B113" s="29"/>
      <c r="C113" s="15"/>
      <c r="D113" s="15"/>
      <c r="E113" s="15"/>
      <c r="F113" s="15"/>
      <c r="G113" s="15"/>
      <c r="H113" s="15"/>
      <c r="I113" s="15"/>
      <c r="J113" s="15"/>
      <c r="K113" s="15"/>
      <c r="L113" s="15"/>
      <c r="M113" s="15"/>
      <c r="N113" s="15"/>
      <c r="O113" s="15"/>
      <c r="P113" s="15"/>
      <c r="Q113" s="15"/>
      <c r="R113" s="30"/>
      <c r="S113" s="30"/>
      <c r="T113" s="30"/>
      <c r="U113" s="30"/>
      <c r="V113" s="30"/>
      <c r="W113" s="30"/>
      <c r="X113" s="30"/>
      <c r="Y113" s="30"/>
    </row>
    <row r="114" spans="1:25" ht="24" thickBot="1">
      <c r="A114" s="30"/>
      <c r="B114" s="543">
        <v>6</v>
      </c>
      <c r="C114" s="543"/>
      <c r="D114" s="543"/>
      <c r="E114" s="543"/>
      <c r="F114" s="543"/>
      <c r="G114" s="15"/>
      <c r="H114" s="205" t="s">
        <v>356</v>
      </c>
      <c r="I114" s="15"/>
      <c r="J114" s="15"/>
      <c r="K114" s="15"/>
      <c r="L114" s="15"/>
      <c r="M114" s="15"/>
      <c r="N114" s="15"/>
      <c r="O114" s="15"/>
      <c r="P114" s="15"/>
      <c r="Q114" s="15"/>
      <c r="R114" s="30"/>
      <c r="S114" s="30"/>
      <c r="T114" s="30"/>
      <c r="U114" s="30"/>
      <c r="V114" s="30"/>
      <c r="W114" s="30"/>
      <c r="X114" s="30"/>
      <c r="Y114" s="30"/>
    </row>
    <row r="115" spans="1:25" ht="21">
      <c r="A115" s="30"/>
      <c r="B115" s="536" t="s">
        <v>233</v>
      </c>
      <c r="C115" s="537"/>
      <c r="D115" s="537"/>
      <c r="E115" s="537"/>
      <c r="F115" s="538"/>
      <c r="G115" s="15"/>
      <c r="H115" s="15" t="s">
        <v>341</v>
      </c>
      <c r="I115" s="15"/>
      <c r="J115" s="15"/>
      <c r="K115" s="15"/>
      <c r="L115" s="15"/>
      <c r="M115" s="5">
        <f>+Fjerkræ!G1</f>
        <v>60</v>
      </c>
      <c r="N115" s="15" t="s">
        <v>108</v>
      </c>
      <c r="O115" s="15"/>
      <c r="P115" s="15" t="s">
        <v>104</v>
      </c>
      <c r="Q115" s="15"/>
      <c r="R115" s="30"/>
      <c r="S115" s="30"/>
      <c r="T115" s="30"/>
      <c r="U115" s="30"/>
      <c r="V115" s="30"/>
      <c r="W115" s="30"/>
      <c r="X115" s="30"/>
      <c r="Y115" s="30"/>
    </row>
    <row r="116" spans="1:25" ht="21.75" thickBot="1">
      <c r="A116" s="30"/>
      <c r="B116" s="18">
        <f>+Fjerkræ!E3</f>
        <v>6.0000000000000001E-3</v>
      </c>
      <c r="C116" s="19" t="str">
        <f>+Fjerkræ!F3</f>
        <v>Nitritsalt % - Nitrite salt %</v>
      </c>
      <c r="D116" s="19"/>
      <c r="E116" s="19"/>
      <c r="F116" s="20"/>
      <c r="G116" s="21"/>
      <c r="H116" s="22" t="s">
        <v>342</v>
      </c>
      <c r="I116" s="22"/>
      <c r="J116" s="22"/>
      <c r="K116" s="22"/>
      <c r="L116" s="22"/>
      <c r="M116" s="5">
        <f>L117</f>
        <v>60</v>
      </c>
      <c r="N116" s="22" t="s">
        <v>108</v>
      </c>
      <c r="O116" s="22"/>
      <c r="P116" s="15" t="s">
        <v>104</v>
      </c>
      <c r="Q116" s="15"/>
      <c r="R116" s="30"/>
      <c r="S116" s="30"/>
      <c r="T116" s="30"/>
      <c r="U116" s="30"/>
      <c r="V116" s="30"/>
      <c r="W116" s="30"/>
      <c r="X116" s="30"/>
      <c r="Y116" s="30"/>
    </row>
    <row r="117" spans="1:25" ht="21.75" thickBot="1">
      <c r="A117" s="30"/>
      <c r="B117" s="544" t="s">
        <v>494</v>
      </c>
      <c r="C117" s="545"/>
      <c r="D117" s="545"/>
      <c r="E117" s="545"/>
      <c r="F117" s="204">
        <f>+Fjerkræ!F5*B116</f>
        <v>0.06</v>
      </c>
      <c r="G117" s="273" t="s">
        <v>98</v>
      </c>
      <c r="H117" s="212">
        <f>+F117*1000</f>
        <v>60</v>
      </c>
      <c r="I117" s="274" t="s">
        <v>85</v>
      </c>
      <c r="J117" s="546" t="s">
        <v>97</v>
      </c>
      <c r="K117" s="546"/>
      <c r="L117" s="212">
        <f>ROUND(H117/Fjerkræ!E1,0)</f>
        <v>60</v>
      </c>
      <c r="M117" s="547" t="s">
        <v>349</v>
      </c>
      <c r="N117" s="548"/>
      <c r="O117" s="549"/>
      <c r="P117" s="23"/>
      <c r="Q117" s="15"/>
      <c r="R117" s="30"/>
      <c r="S117" s="30"/>
      <c r="T117" s="30"/>
      <c r="U117" s="30"/>
      <c r="V117" s="30"/>
      <c r="W117" s="30"/>
      <c r="X117" s="30"/>
      <c r="Y117" s="30"/>
    </row>
    <row r="118" spans="1:25" ht="21.75" thickBot="1">
      <c r="A118" s="30"/>
      <c r="B118" s="24"/>
      <c r="C118" s="24"/>
      <c r="D118" s="24"/>
      <c r="E118" s="24"/>
      <c r="F118" s="24"/>
      <c r="G118" s="24"/>
      <c r="H118" s="24"/>
      <c r="I118" s="5"/>
      <c r="J118" s="5"/>
      <c r="K118" s="5"/>
      <c r="L118" s="24"/>
      <c r="M118" s="24"/>
      <c r="N118" s="24"/>
      <c r="O118" s="23"/>
      <c r="P118" s="23"/>
      <c r="Q118" s="15"/>
      <c r="R118" s="30"/>
      <c r="S118" s="550" t="s">
        <v>76</v>
      </c>
      <c r="T118" s="550"/>
      <c r="U118" s="550"/>
      <c r="V118" s="550"/>
      <c r="W118" s="550"/>
      <c r="X118" s="30"/>
      <c r="Y118" s="30"/>
    </row>
    <row r="119" spans="1:25" ht="21">
      <c r="A119" s="30"/>
      <c r="B119" s="536" t="s">
        <v>87</v>
      </c>
      <c r="C119" s="537"/>
      <c r="D119" s="537"/>
      <c r="E119" s="537"/>
      <c r="F119" s="537"/>
      <c r="G119" s="537"/>
      <c r="H119" s="537"/>
      <c r="I119" s="537"/>
      <c r="J119" s="537"/>
      <c r="K119" s="537"/>
      <c r="L119" s="537"/>
      <c r="M119" s="537"/>
      <c r="N119" s="537"/>
      <c r="O119" s="538"/>
      <c r="P119" s="23"/>
      <c r="Q119" s="15"/>
      <c r="R119" s="30"/>
      <c r="S119" s="551" t="s">
        <v>77</v>
      </c>
      <c r="T119" s="551"/>
      <c r="U119" s="551"/>
      <c r="V119" s="551"/>
      <c r="W119" s="551"/>
      <c r="X119" s="30"/>
      <c r="Y119" s="30"/>
    </row>
    <row r="120" spans="1:25" ht="21">
      <c r="A120" s="30"/>
      <c r="B120" s="25">
        <v>100</v>
      </c>
      <c r="C120" s="19" t="s">
        <v>89</v>
      </c>
      <c r="D120" s="19" t="s">
        <v>100</v>
      </c>
      <c r="E120" s="19"/>
      <c r="F120" s="19"/>
      <c r="G120" s="19"/>
      <c r="H120" s="19"/>
      <c r="I120" s="19"/>
      <c r="J120" s="15"/>
      <c r="K120" s="15"/>
      <c r="L120" s="15"/>
      <c r="M120" s="15"/>
      <c r="N120" s="15"/>
      <c r="O120" s="16"/>
      <c r="P120" s="15"/>
      <c r="Q120" s="15"/>
      <c r="R120" s="30"/>
      <c r="S120" s="552" t="s">
        <v>78</v>
      </c>
      <c r="T120" s="552"/>
      <c r="U120" s="552"/>
      <c r="V120" s="552"/>
      <c r="W120" s="552"/>
      <c r="X120" s="30"/>
      <c r="Y120" s="30"/>
    </row>
    <row r="121" spans="1:25" ht="21">
      <c r="A121" s="30"/>
      <c r="B121" s="25">
        <v>150</v>
      </c>
      <c r="C121" s="19" t="s">
        <v>89</v>
      </c>
      <c r="D121" s="19" t="s">
        <v>99</v>
      </c>
      <c r="E121" s="19"/>
      <c r="F121" s="19"/>
      <c r="G121" s="19"/>
      <c r="H121" s="19"/>
      <c r="I121" s="19"/>
      <c r="J121" s="15"/>
      <c r="K121" s="15"/>
      <c r="L121" s="15"/>
      <c r="M121" s="15"/>
      <c r="N121" s="15"/>
      <c r="O121" s="16"/>
      <c r="P121" s="15"/>
      <c r="Q121" s="15"/>
      <c r="R121" s="30"/>
      <c r="S121" s="30"/>
      <c r="T121" s="30"/>
      <c r="U121" s="30"/>
      <c r="V121" s="30"/>
      <c r="W121" s="30"/>
      <c r="X121" s="30"/>
      <c r="Y121" s="30"/>
    </row>
    <row r="122" spans="1:25" ht="21.75" thickBot="1">
      <c r="A122" s="30"/>
      <c r="B122" s="26">
        <v>180</v>
      </c>
      <c r="C122" s="27" t="s">
        <v>89</v>
      </c>
      <c r="D122" s="27" t="s">
        <v>101</v>
      </c>
      <c r="E122" s="27"/>
      <c r="F122" s="27"/>
      <c r="G122" s="27"/>
      <c r="H122" s="27"/>
      <c r="I122" s="27"/>
      <c r="J122" s="22"/>
      <c r="K122" s="22"/>
      <c r="L122" s="22"/>
      <c r="M122" s="22"/>
      <c r="N122" s="22"/>
      <c r="O122" s="28"/>
      <c r="P122" s="15"/>
      <c r="Q122" s="15"/>
      <c r="R122" s="30"/>
      <c r="S122" s="30"/>
      <c r="T122" s="30"/>
      <c r="U122" s="30"/>
      <c r="V122" s="30"/>
      <c r="W122" s="30"/>
      <c r="X122" s="30"/>
      <c r="Y122" s="30"/>
    </row>
    <row r="123" spans="1:25" ht="21.75" thickBot="1">
      <c r="A123" s="30"/>
      <c r="B123" s="19"/>
      <c r="C123" s="19"/>
      <c r="D123" s="19"/>
      <c r="E123" s="19"/>
      <c r="F123" s="19"/>
      <c r="G123" s="19"/>
      <c r="H123" s="19"/>
      <c r="I123" s="19"/>
      <c r="J123" s="15"/>
      <c r="K123" s="15"/>
      <c r="L123" s="15"/>
      <c r="M123" s="15"/>
      <c r="N123" s="15"/>
      <c r="O123" s="15"/>
      <c r="P123" s="15"/>
      <c r="Q123" s="15"/>
      <c r="R123" s="30"/>
      <c r="S123" s="30"/>
      <c r="T123" s="30"/>
      <c r="U123" s="30"/>
      <c r="V123" s="30"/>
      <c r="W123" s="30"/>
      <c r="X123" s="30"/>
      <c r="Y123" s="30"/>
    </row>
    <row r="124" spans="1:25" ht="21">
      <c r="A124" s="30"/>
      <c r="B124" s="536" t="s">
        <v>88</v>
      </c>
      <c r="C124" s="537"/>
      <c r="D124" s="537"/>
      <c r="E124" s="537"/>
      <c r="F124" s="537"/>
      <c r="G124" s="537"/>
      <c r="H124" s="537"/>
      <c r="I124" s="537"/>
      <c r="J124" s="537"/>
      <c r="K124" s="537"/>
      <c r="L124" s="537"/>
      <c r="M124" s="537"/>
      <c r="N124" s="537"/>
      <c r="O124" s="538"/>
      <c r="P124" s="15"/>
      <c r="Q124" s="15"/>
      <c r="R124" s="30"/>
      <c r="S124" s="30"/>
      <c r="T124" s="30"/>
      <c r="U124" s="30"/>
      <c r="V124" s="30"/>
      <c r="W124" s="30"/>
      <c r="X124" s="30"/>
      <c r="Y124" s="30"/>
    </row>
    <row r="125" spans="1:25" ht="21">
      <c r="A125" s="30"/>
      <c r="B125" s="25">
        <v>50</v>
      </c>
      <c r="C125" s="19" t="s">
        <v>89</v>
      </c>
      <c r="D125" s="539" t="s">
        <v>103</v>
      </c>
      <c r="E125" s="539"/>
      <c r="F125" s="539"/>
      <c r="G125" s="539"/>
      <c r="H125" s="539"/>
      <c r="I125" s="539"/>
      <c r="J125" s="539"/>
      <c r="K125" s="539"/>
      <c r="L125" s="539"/>
      <c r="M125" s="539"/>
      <c r="N125" s="539"/>
      <c r="O125" s="540"/>
      <c r="P125" s="15"/>
      <c r="Q125" s="15"/>
      <c r="R125" s="30"/>
      <c r="S125" s="30"/>
      <c r="T125" s="30"/>
      <c r="U125" s="30"/>
      <c r="V125" s="30"/>
      <c r="W125" s="30"/>
      <c r="X125" s="30"/>
      <c r="Y125" s="30"/>
    </row>
    <row r="126" spans="1:25" ht="21">
      <c r="A126" s="30"/>
      <c r="B126" s="25">
        <v>100</v>
      </c>
      <c r="C126" s="19" t="s">
        <v>89</v>
      </c>
      <c r="D126" s="539"/>
      <c r="E126" s="539"/>
      <c r="F126" s="539"/>
      <c r="G126" s="539"/>
      <c r="H126" s="539"/>
      <c r="I126" s="539"/>
      <c r="J126" s="539"/>
      <c r="K126" s="539"/>
      <c r="L126" s="539"/>
      <c r="M126" s="539"/>
      <c r="N126" s="539"/>
      <c r="O126" s="540"/>
      <c r="P126" s="15"/>
      <c r="Q126" s="15"/>
      <c r="R126" s="30"/>
      <c r="S126" s="30"/>
      <c r="T126" s="30"/>
      <c r="U126" s="30"/>
      <c r="V126" s="30"/>
      <c r="W126" s="30"/>
      <c r="X126" s="30"/>
      <c r="Y126" s="30"/>
    </row>
    <row r="127" spans="1:25" ht="21.75" thickBot="1">
      <c r="A127" s="30"/>
      <c r="B127" s="26">
        <v>175</v>
      </c>
      <c r="C127" s="27" t="s">
        <v>89</v>
      </c>
      <c r="D127" s="541"/>
      <c r="E127" s="541"/>
      <c r="F127" s="541"/>
      <c r="G127" s="541"/>
      <c r="H127" s="541"/>
      <c r="I127" s="541"/>
      <c r="J127" s="541"/>
      <c r="K127" s="541"/>
      <c r="L127" s="541"/>
      <c r="M127" s="541"/>
      <c r="N127" s="541"/>
      <c r="O127" s="542"/>
      <c r="P127" s="15"/>
      <c r="Q127" s="15"/>
      <c r="R127" s="30"/>
      <c r="S127" s="30"/>
      <c r="T127" s="30"/>
      <c r="U127" s="30"/>
      <c r="V127" s="30"/>
      <c r="W127" s="30"/>
      <c r="X127" s="30"/>
      <c r="Y127" s="30"/>
    </row>
    <row r="128" spans="1:25">
      <c r="A128" s="30"/>
      <c r="B128" s="15"/>
      <c r="C128" s="15"/>
      <c r="D128" s="5"/>
      <c r="E128" s="15"/>
      <c r="F128" s="15"/>
      <c r="G128" s="15"/>
      <c r="H128" s="15"/>
      <c r="I128" s="15"/>
      <c r="J128" s="15"/>
      <c r="K128" s="15"/>
      <c r="L128" s="15"/>
      <c r="M128" s="15"/>
      <c r="N128" s="15"/>
      <c r="O128" s="15"/>
      <c r="P128" s="15"/>
      <c r="Q128" s="15"/>
      <c r="R128" s="30"/>
      <c r="S128" s="30"/>
      <c r="T128" s="30"/>
      <c r="U128" s="30"/>
      <c r="V128" s="30"/>
      <c r="W128" s="30"/>
      <c r="X128" s="30"/>
      <c r="Y128" s="30"/>
    </row>
    <row r="129" spans="1:25">
      <c r="A129" s="30"/>
      <c r="B129" s="15" t="s">
        <v>345</v>
      </c>
      <c r="C129" s="15"/>
      <c r="D129" s="15"/>
      <c r="E129" s="15"/>
      <c r="F129" s="15"/>
      <c r="G129" s="15"/>
      <c r="H129" s="30"/>
      <c r="I129" s="15"/>
      <c r="J129" s="15" t="s">
        <v>341</v>
      </c>
      <c r="K129" s="15"/>
      <c r="L129" s="15"/>
      <c r="M129" s="15"/>
      <c r="N129" s="30"/>
      <c r="O129" s="15"/>
      <c r="P129" s="15"/>
      <c r="Q129" s="15"/>
      <c r="R129" s="30"/>
      <c r="S129" s="30"/>
      <c r="T129" s="30"/>
      <c r="U129" s="30"/>
      <c r="V129" s="30"/>
      <c r="W129" s="30"/>
      <c r="X129" s="30"/>
      <c r="Y129" s="30"/>
    </row>
    <row r="130" spans="1:25">
      <c r="A130" s="30"/>
      <c r="B130" s="15" t="s">
        <v>346</v>
      </c>
      <c r="C130" s="15"/>
      <c r="D130" s="15"/>
      <c r="E130" s="15"/>
      <c r="F130" s="15"/>
      <c r="G130" s="15"/>
      <c r="H130" s="30"/>
      <c r="I130" s="15"/>
      <c r="J130" s="15" t="s">
        <v>107</v>
      </c>
      <c r="K130" s="15"/>
      <c r="L130" s="15"/>
      <c r="M130" s="15"/>
      <c r="N130" s="30"/>
      <c r="O130" s="15"/>
      <c r="P130" s="15"/>
      <c r="Q130" s="15"/>
      <c r="R130" s="30"/>
      <c r="S130" s="30"/>
      <c r="T130" s="30"/>
      <c r="U130" s="30"/>
      <c r="V130" s="30"/>
      <c r="W130" s="30"/>
      <c r="X130" s="30"/>
      <c r="Y130" s="30"/>
    </row>
    <row r="131" spans="1:25">
      <c r="A131" s="30"/>
      <c r="B131" s="15"/>
      <c r="C131" s="15"/>
      <c r="D131" s="15"/>
      <c r="E131" s="15"/>
      <c r="F131" s="15"/>
      <c r="G131" s="15"/>
      <c r="H131" s="15"/>
      <c r="I131" s="15"/>
      <c r="J131" s="15"/>
      <c r="K131" s="15"/>
      <c r="L131" s="15"/>
      <c r="M131" s="15"/>
      <c r="N131" s="15"/>
      <c r="O131" s="15"/>
      <c r="P131" s="15"/>
      <c r="Q131" s="15"/>
      <c r="R131" s="30"/>
      <c r="S131" s="30"/>
      <c r="T131" s="30"/>
      <c r="U131" s="30"/>
      <c r="V131" s="30"/>
      <c r="W131" s="30"/>
      <c r="X131" s="30"/>
      <c r="Y131" s="30"/>
    </row>
    <row r="132" spans="1:25" ht="21">
      <c r="A132" s="30"/>
      <c r="B132" s="29" t="str">
        <f>CONCATENATE(B129,M116,N116)</f>
        <v>Aktuel tilsat mængde af Nitrit 60 mg / kg kød</v>
      </c>
      <c r="C132" s="29"/>
      <c r="D132" s="29"/>
      <c r="E132" s="29"/>
      <c r="F132" s="29"/>
      <c r="G132" s="29"/>
      <c r="H132" s="29"/>
      <c r="I132" s="29"/>
      <c r="J132" s="15" t="s">
        <v>343</v>
      </c>
      <c r="K132" s="29"/>
      <c r="L132" s="15"/>
      <c r="M132" s="15"/>
      <c r="N132" s="15"/>
      <c r="O132" s="15"/>
      <c r="P132" s="15"/>
      <c r="Q132" s="15"/>
      <c r="R132" s="30"/>
      <c r="S132" s="30"/>
      <c r="T132" s="30"/>
      <c r="U132" s="30"/>
      <c r="V132" s="30"/>
      <c r="W132" s="30"/>
      <c r="X132" s="30"/>
      <c r="Y132" s="30"/>
    </row>
    <row r="133" spans="1:25" ht="21">
      <c r="A133" s="30"/>
      <c r="B133" s="29" t="str">
        <f>CONCATENATE(B130,M116,P116)</f>
        <v>Actual added amount of Nitrite 60 mg / kg meat</v>
      </c>
      <c r="C133" s="15"/>
      <c r="D133" s="15"/>
      <c r="E133" s="15"/>
      <c r="F133" s="15"/>
      <c r="G133" s="15"/>
      <c r="H133" s="15"/>
      <c r="I133" s="15"/>
      <c r="J133" s="15" t="s">
        <v>344</v>
      </c>
      <c r="K133" s="15"/>
      <c r="L133" s="15"/>
      <c r="M133" s="15"/>
      <c r="N133" s="15"/>
      <c r="O133" s="15"/>
      <c r="P133" s="15"/>
      <c r="Q133" s="15"/>
      <c r="R133" s="30"/>
      <c r="S133" s="30"/>
      <c r="T133" s="30"/>
      <c r="U133" s="30"/>
      <c r="V133" s="30"/>
      <c r="W133" s="30"/>
      <c r="X133" s="30"/>
      <c r="Y133" s="30"/>
    </row>
    <row r="134" spans="1:25" ht="21">
      <c r="A134" s="30"/>
      <c r="B134" s="29"/>
      <c r="C134" s="15"/>
      <c r="D134" s="15"/>
      <c r="E134" s="15"/>
      <c r="F134" s="15"/>
      <c r="G134" s="15"/>
      <c r="H134" s="15"/>
      <c r="I134" s="15"/>
      <c r="J134" s="15"/>
      <c r="K134" s="15"/>
      <c r="L134" s="15"/>
      <c r="M134" s="15"/>
      <c r="N134" s="15"/>
      <c r="O134" s="15"/>
      <c r="P134" s="15"/>
      <c r="Q134" s="15"/>
      <c r="R134" s="30"/>
      <c r="S134" s="30"/>
      <c r="T134" s="30"/>
      <c r="U134" s="30"/>
      <c r="V134" s="30"/>
      <c r="W134" s="30"/>
      <c r="X134" s="30"/>
      <c r="Y134" s="30"/>
    </row>
    <row r="135" spans="1:25" ht="24" thickBot="1">
      <c r="A135" s="30"/>
      <c r="B135" s="543">
        <v>7</v>
      </c>
      <c r="C135" s="543"/>
      <c r="D135" s="543"/>
      <c r="E135" s="543"/>
      <c r="F135" s="543"/>
      <c r="G135" s="15"/>
      <c r="H135" s="205" t="s">
        <v>312</v>
      </c>
      <c r="I135" s="15"/>
      <c r="J135" s="15"/>
      <c r="K135" s="15"/>
      <c r="L135" s="15"/>
      <c r="M135" s="15"/>
      <c r="N135" s="15"/>
      <c r="O135" s="15"/>
      <c r="P135" s="15"/>
      <c r="Q135" s="15"/>
      <c r="R135" s="30"/>
      <c r="S135" s="30"/>
      <c r="T135" s="30"/>
      <c r="U135" s="30"/>
      <c r="V135" s="30"/>
      <c r="W135" s="30"/>
      <c r="X135" s="30"/>
      <c r="Y135" s="30"/>
    </row>
    <row r="136" spans="1:25" ht="21">
      <c r="A136" s="30"/>
      <c r="B136" s="536" t="s">
        <v>295</v>
      </c>
      <c r="C136" s="537"/>
      <c r="D136" s="537"/>
      <c r="E136" s="537"/>
      <c r="F136" s="538"/>
      <c r="G136" s="15"/>
      <c r="H136" s="235" t="s">
        <v>313</v>
      </c>
      <c r="I136" s="234"/>
      <c r="J136" s="234"/>
      <c r="K136" s="234"/>
      <c r="L136" s="234"/>
      <c r="M136" s="234"/>
      <c r="N136" s="234"/>
      <c r="O136" s="234"/>
      <c r="P136" s="234"/>
      <c r="Q136" s="234"/>
      <c r="R136" s="30"/>
      <c r="S136" s="30"/>
      <c r="T136" s="30"/>
      <c r="U136" s="30"/>
      <c r="V136" s="30"/>
      <c r="W136" s="30"/>
      <c r="X136" s="30"/>
      <c r="Y136" s="30"/>
    </row>
    <row r="137" spans="1:25" ht="21.75" thickBot="1">
      <c r="A137" s="30"/>
      <c r="B137" s="18">
        <f>Fisk!E3</f>
        <v>2.4E-2</v>
      </c>
      <c r="C137" s="19" t="str">
        <f>Fisk!F3</f>
        <v>Saltningsgrad</v>
      </c>
      <c r="D137" s="19"/>
      <c r="E137" s="19"/>
      <c r="F137" s="20"/>
      <c r="G137" s="21"/>
      <c r="H137" s="234"/>
      <c r="I137" s="234"/>
      <c r="J137" s="234"/>
      <c r="K137" s="234"/>
      <c r="L137" s="234"/>
      <c r="M137" s="234"/>
      <c r="N137" s="234"/>
      <c r="O137" s="234"/>
      <c r="P137" s="234"/>
      <c r="Q137" s="234"/>
      <c r="R137" s="30"/>
      <c r="S137" s="30"/>
      <c r="T137" s="30"/>
      <c r="U137" s="30"/>
      <c r="V137" s="30"/>
      <c r="W137" s="30"/>
      <c r="X137" s="30"/>
      <c r="Y137" s="30"/>
    </row>
    <row r="138" spans="1:25" ht="21.75" thickBot="1">
      <c r="A138" s="30"/>
      <c r="B138" s="544" t="str">
        <f>Fisk!C4</f>
        <v>Almindeligt fint Køkkensalt</v>
      </c>
      <c r="C138" s="545"/>
      <c r="D138" s="545"/>
      <c r="E138" s="545"/>
      <c r="F138" s="221">
        <f>Fisk!E1*B137</f>
        <v>1.3272000000000001E-2</v>
      </c>
      <c r="G138" s="229" t="s">
        <v>311</v>
      </c>
      <c r="H138" s="212">
        <f>+F138*1000</f>
        <v>13.272</v>
      </c>
      <c r="I138" s="228" t="s">
        <v>98</v>
      </c>
      <c r="J138" s="546" t="s">
        <v>97</v>
      </c>
      <c r="K138" s="546"/>
      <c r="L138" s="212">
        <f>ROUND(H138/Fisk!E1,0)</f>
        <v>24</v>
      </c>
      <c r="M138" s="547" t="s">
        <v>348</v>
      </c>
      <c r="N138" s="548"/>
      <c r="O138" s="549"/>
      <c r="P138" s="23"/>
      <c r="Q138" s="15"/>
      <c r="R138" s="30"/>
      <c r="S138" s="30"/>
      <c r="T138" s="30"/>
      <c r="U138" s="30"/>
      <c r="V138" s="30"/>
      <c r="W138" s="30"/>
      <c r="X138" s="30"/>
      <c r="Y138" s="30"/>
    </row>
    <row r="139" spans="1:25" ht="21.75" thickBot="1">
      <c r="A139" s="30"/>
      <c r="B139" s="24"/>
      <c r="C139" s="24"/>
      <c r="D139" s="24"/>
      <c r="E139" s="24"/>
      <c r="F139" s="24"/>
      <c r="G139" s="24"/>
      <c r="H139" s="24"/>
      <c r="I139" s="5"/>
      <c r="J139" s="5"/>
      <c r="K139" s="5"/>
      <c r="L139" s="24"/>
      <c r="M139" s="24"/>
      <c r="N139" s="24"/>
      <c r="O139" s="23"/>
      <c r="P139" s="23"/>
      <c r="Q139" s="15"/>
      <c r="R139" s="30"/>
      <c r="S139" s="550" t="s">
        <v>76</v>
      </c>
      <c r="T139" s="550"/>
      <c r="U139" s="550"/>
      <c r="V139" s="550"/>
      <c r="W139" s="550"/>
      <c r="X139" s="30"/>
      <c r="Y139" s="30"/>
    </row>
    <row r="140" spans="1:25" ht="21">
      <c r="A140" s="30"/>
      <c r="B140" s="556" t="s">
        <v>308</v>
      </c>
      <c r="C140" s="557"/>
      <c r="D140" s="557"/>
      <c r="E140" s="557"/>
      <c r="F140" s="557"/>
      <c r="G140" s="557"/>
      <c r="H140" s="557"/>
      <c r="I140" s="557"/>
      <c r="J140" s="557"/>
      <c r="K140" s="557"/>
      <c r="L140" s="557"/>
      <c r="M140" s="557"/>
      <c r="N140" s="557"/>
      <c r="O140" s="558"/>
      <c r="P140" s="23"/>
      <c r="Q140" s="15"/>
      <c r="R140" s="30"/>
      <c r="S140" s="551" t="s">
        <v>77</v>
      </c>
      <c r="T140" s="551"/>
      <c r="U140" s="551"/>
      <c r="V140" s="551"/>
      <c r="W140" s="551"/>
      <c r="X140" s="30"/>
      <c r="Y140" s="30"/>
    </row>
    <row r="141" spans="1:25" ht="21">
      <c r="A141" s="30"/>
      <c r="B141" s="25">
        <v>100</v>
      </c>
      <c r="C141" s="19" t="s">
        <v>89</v>
      </c>
      <c r="D141" s="19" t="s">
        <v>100</v>
      </c>
      <c r="E141" s="19"/>
      <c r="F141" s="19"/>
      <c r="G141" s="19"/>
      <c r="H141" s="19"/>
      <c r="I141" s="19"/>
      <c r="J141" s="15"/>
      <c r="K141" s="15"/>
      <c r="L141" s="15"/>
      <c r="M141" s="15"/>
      <c r="N141" s="15"/>
      <c r="O141" s="16"/>
      <c r="P141" s="15"/>
      <c r="Q141" s="15"/>
      <c r="R141" s="30"/>
      <c r="S141" s="552" t="s">
        <v>78</v>
      </c>
      <c r="T141" s="552"/>
      <c r="U141" s="552"/>
      <c r="V141" s="552"/>
      <c r="W141" s="552"/>
      <c r="X141" s="30"/>
      <c r="Y141" s="30"/>
    </row>
    <row r="142" spans="1:25" ht="21">
      <c r="A142" s="30"/>
      <c r="B142" s="25">
        <v>150</v>
      </c>
      <c r="C142" s="19" t="s">
        <v>89</v>
      </c>
      <c r="D142" s="19" t="s">
        <v>99</v>
      </c>
      <c r="E142" s="19"/>
      <c r="F142" s="19"/>
      <c r="G142" s="19"/>
      <c r="H142" s="19"/>
      <c r="I142" s="19"/>
      <c r="J142" s="15"/>
      <c r="K142" s="15"/>
      <c r="L142" s="15"/>
      <c r="M142" s="15"/>
      <c r="N142" s="15"/>
      <c r="O142" s="16"/>
      <c r="P142" s="15"/>
      <c r="Q142" s="15"/>
      <c r="R142" s="30"/>
      <c r="S142" s="30"/>
      <c r="T142" s="30"/>
      <c r="U142" s="30"/>
      <c r="V142" s="30"/>
      <c r="W142" s="30"/>
      <c r="X142" s="30"/>
      <c r="Y142" s="30"/>
    </row>
    <row r="143" spans="1:25" ht="21.75" thickBot="1">
      <c r="A143" s="30"/>
      <c r="B143" s="26">
        <v>180</v>
      </c>
      <c r="C143" s="27" t="s">
        <v>89</v>
      </c>
      <c r="D143" s="27" t="s">
        <v>101</v>
      </c>
      <c r="E143" s="27"/>
      <c r="F143" s="27"/>
      <c r="G143" s="27"/>
      <c r="H143" s="27"/>
      <c r="I143" s="27"/>
      <c r="J143" s="22"/>
      <c r="K143" s="22"/>
      <c r="L143" s="22"/>
      <c r="M143" s="22"/>
      <c r="N143" s="22"/>
      <c r="O143" s="28"/>
      <c r="P143" s="15"/>
      <c r="Q143" s="15"/>
      <c r="R143" s="30"/>
      <c r="S143" s="30"/>
      <c r="T143" s="30"/>
      <c r="U143" s="30"/>
      <c r="V143" s="30"/>
      <c r="W143" s="30"/>
      <c r="X143" s="30"/>
      <c r="Y143" s="30"/>
    </row>
    <row r="144" spans="1:25" ht="21.75" thickBot="1">
      <c r="A144" s="30"/>
      <c r="B144" s="19"/>
      <c r="C144" s="19"/>
      <c r="D144" s="19"/>
      <c r="E144" s="19"/>
      <c r="F144" s="19"/>
      <c r="G144" s="19"/>
      <c r="H144" s="19"/>
      <c r="I144" s="19"/>
      <c r="J144" s="15"/>
      <c r="K144" s="15"/>
      <c r="L144" s="15"/>
      <c r="M144" s="15"/>
      <c r="N144" s="15"/>
      <c r="O144" s="15"/>
      <c r="P144" s="15"/>
      <c r="Q144" s="15"/>
      <c r="R144" s="30"/>
      <c r="S144" s="30"/>
      <c r="T144" s="30"/>
      <c r="U144" s="30"/>
      <c r="V144" s="30"/>
      <c r="W144" s="30"/>
      <c r="X144" s="30"/>
      <c r="Y144" s="30"/>
    </row>
    <row r="145" spans="1:25" ht="21">
      <c r="A145" s="30"/>
      <c r="B145" s="556" t="s">
        <v>309</v>
      </c>
      <c r="C145" s="557"/>
      <c r="D145" s="557"/>
      <c r="E145" s="557"/>
      <c r="F145" s="557"/>
      <c r="G145" s="557"/>
      <c r="H145" s="557"/>
      <c r="I145" s="557"/>
      <c r="J145" s="557"/>
      <c r="K145" s="557"/>
      <c r="L145" s="557"/>
      <c r="M145" s="557"/>
      <c r="N145" s="557"/>
      <c r="O145" s="558"/>
      <c r="P145" s="15"/>
      <c r="Q145" s="15"/>
      <c r="R145" s="30"/>
      <c r="S145" s="30"/>
      <c r="T145" s="30"/>
      <c r="U145" s="30"/>
      <c r="V145" s="30"/>
      <c r="W145" s="30"/>
      <c r="X145" s="30"/>
      <c r="Y145" s="30"/>
    </row>
    <row r="146" spans="1:25" ht="21">
      <c r="A146" s="30"/>
      <c r="B146" s="25">
        <v>50</v>
      </c>
      <c r="C146" s="19" t="s">
        <v>89</v>
      </c>
      <c r="D146" s="539" t="s">
        <v>103</v>
      </c>
      <c r="E146" s="539"/>
      <c r="F146" s="539"/>
      <c r="G146" s="539"/>
      <c r="H146" s="539"/>
      <c r="I146" s="539"/>
      <c r="J146" s="539"/>
      <c r="K146" s="539"/>
      <c r="L146" s="539"/>
      <c r="M146" s="539"/>
      <c r="N146" s="539"/>
      <c r="O146" s="540"/>
      <c r="P146" s="15"/>
      <c r="Q146" s="15"/>
      <c r="R146" s="30"/>
      <c r="S146" s="30"/>
      <c r="T146" s="30"/>
      <c r="U146" s="30"/>
      <c r="V146" s="30"/>
      <c r="W146" s="30"/>
      <c r="X146" s="30"/>
      <c r="Y146" s="30"/>
    </row>
    <row r="147" spans="1:25" ht="21">
      <c r="A147" s="30"/>
      <c r="B147" s="25">
        <v>100</v>
      </c>
      <c r="C147" s="19" t="s">
        <v>89</v>
      </c>
      <c r="D147" s="539"/>
      <c r="E147" s="539"/>
      <c r="F147" s="539"/>
      <c r="G147" s="539"/>
      <c r="H147" s="539"/>
      <c r="I147" s="539"/>
      <c r="J147" s="539"/>
      <c r="K147" s="539"/>
      <c r="L147" s="539"/>
      <c r="M147" s="539"/>
      <c r="N147" s="539"/>
      <c r="O147" s="540"/>
      <c r="P147" s="15"/>
      <c r="Q147" s="15"/>
      <c r="R147" s="30"/>
      <c r="S147" s="30"/>
      <c r="T147" s="30"/>
      <c r="U147" s="30"/>
      <c r="V147" s="30"/>
      <c r="W147" s="30"/>
      <c r="X147" s="30"/>
      <c r="Y147" s="30"/>
    </row>
    <row r="148" spans="1:25" ht="21.75" thickBot="1">
      <c r="A148" s="30"/>
      <c r="B148" s="26">
        <v>175</v>
      </c>
      <c r="C148" s="27" t="s">
        <v>89</v>
      </c>
      <c r="D148" s="541"/>
      <c r="E148" s="541"/>
      <c r="F148" s="541"/>
      <c r="G148" s="541"/>
      <c r="H148" s="541"/>
      <c r="I148" s="541"/>
      <c r="J148" s="541"/>
      <c r="K148" s="541"/>
      <c r="L148" s="541"/>
      <c r="M148" s="541"/>
      <c r="N148" s="541"/>
      <c r="O148" s="542"/>
      <c r="P148" s="15"/>
      <c r="Q148" s="15"/>
      <c r="R148" s="30"/>
      <c r="S148" s="30"/>
      <c r="T148" s="30"/>
      <c r="U148" s="30"/>
      <c r="V148" s="30"/>
      <c r="W148" s="30"/>
      <c r="X148" s="30"/>
      <c r="Y148" s="30"/>
    </row>
    <row r="149" spans="1:25">
      <c r="A149" s="30"/>
      <c r="B149" s="15"/>
      <c r="C149" s="15"/>
      <c r="D149" s="5"/>
      <c r="E149" s="15"/>
      <c r="F149" s="15"/>
      <c r="G149" s="15"/>
      <c r="H149" s="15"/>
      <c r="I149" s="15"/>
      <c r="J149" s="15"/>
      <c r="K149" s="15"/>
      <c r="L149" s="15"/>
      <c r="M149" s="15"/>
      <c r="N149" s="15"/>
      <c r="O149" s="15"/>
      <c r="P149" s="15"/>
      <c r="Q149" s="15"/>
      <c r="R149" s="30"/>
      <c r="S149" s="30"/>
      <c r="T149" s="30"/>
      <c r="U149" s="30"/>
      <c r="V149" s="30"/>
      <c r="W149" s="30"/>
      <c r="X149" s="30"/>
      <c r="Y149" s="30"/>
    </row>
    <row r="150" spans="1:25">
      <c r="A150" s="30"/>
      <c r="B150" s="15" t="s">
        <v>345</v>
      </c>
      <c r="C150" s="15"/>
      <c r="D150" s="15"/>
      <c r="E150" s="15"/>
      <c r="F150" s="15"/>
      <c r="G150" s="15"/>
      <c r="H150" s="30"/>
      <c r="I150" s="15"/>
      <c r="J150" s="15" t="s">
        <v>106</v>
      </c>
      <c r="K150" s="15"/>
      <c r="L150" s="15"/>
      <c r="M150" s="15"/>
      <c r="N150" s="30"/>
      <c r="O150" s="15"/>
      <c r="P150" s="15"/>
      <c r="Q150" s="15"/>
      <c r="R150" s="30"/>
      <c r="S150" s="30"/>
      <c r="T150" s="30"/>
      <c r="U150" s="30"/>
      <c r="V150" s="30"/>
      <c r="W150" s="30"/>
      <c r="X150" s="30"/>
      <c r="Y150" s="30"/>
    </row>
    <row r="151" spans="1:25">
      <c r="A151" s="30"/>
      <c r="B151" s="15" t="s">
        <v>346</v>
      </c>
      <c r="C151" s="15"/>
      <c r="D151" s="15"/>
      <c r="E151" s="15"/>
      <c r="F151" s="15"/>
      <c r="G151" s="15"/>
      <c r="H151" s="30"/>
      <c r="I151" s="15"/>
      <c r="J151" s="15" t="s">
        <v>107</v>
      </c>
      <c r="K151" s="15"/>
      <c r="L151" s="15"/>
      <c r="M151" s="15"/>
      <c r="N151" s="30"/>
      <c r="O151" s="15"/>
      <c r="P151" s="15"/>
      <c r="Q151" s="15"/>
      <c r="R151" s="30"/>
      <c r="S151" s="30"/>
      <c r="T151" s="30"/>
      <c r="U151" s="30"/>
      <c r="V151" s="30"/>
      <c r="W151" s="30"/>
      <c r="X151" s="30"/>
      <c r="Y151" s="30"/>
    </row>
    <row r="152" spans="1:25">
      <c r="A152" s="30"/>
      <c r="B152" s="15"/>
      <c r="C152" s="15"/>
      <c r="D152" s="15"/>
      <c r="E152" s="15"/>
      <c r="F152" s="15"/>
      <c r="G152" s="15"/>
      <c r="H152" s="15"/>
      <c r="I152" s="15"/>
      <c r="J152" s="15"/>
      <c r="K152" s="15"/>
      <c r="L152" s="15"/>
      <c r="M152" s="15"/>
      <c r="N152" s="15"/>
      <c r="O152" s="15"/>
      <c r="P152" s="15"/>
      <c r="Q152" s="15"/>
      <c r="R152" s="30"/>
      <c r="S152" s="30"/>
      <c r="T152" s="30"/>
      <c r="U152" s="30"/>
      <c r="V152" s="30"/>
      <c r="W152" s="30"/>
      <c r="X152" s="30"/>
      <c r="Y152" s="30"/>
    </row>
    <row r="153" spans="1:25" ht="21">
      <c r="A153" s="30"/>
      <c r="B153" s="29" t="str">
        <f>CONCATENATE(B150,M137,N137)</f>
        <v xml:space="preserve">Aktuel tilsat mængde af Nitrit </v>
      </c>
      <c r="C153" s="29"/>
      <c r="D153" s="29"/>
      <c r="E153" s="29"/>
      <c r="F153" s="29"/>
      <c r="G153" s="29"/>
      <c r="H153" s="29"/>
      <c r="I153" s="29"/>
      <c r="J153" s="15" t="s">
        <v>343</v>
      </c>
      <c r="K153" s="29"/>
      <c r="L153" s="15"/>
      <c r="M153" s="15"/>
      <c r="N153" s="15"/>
      <c r="O153" s="15"/>
      <c r="P153" s="15"/>
      <c r="Q153" s="15"/>
      <c r="R153" s="30"/>
      <c r="S153" s="30"/>
      <c r="T153" s="30"/>
      <c r="U153" s="30"/>
      <c r="V153" s="30"/>
      <c r="W153" s="30"/>
      <c r="X153" s="30"/>
      <c r="Y153" s="30"/>
    </row>
    <row r="154" spans="1:25" ht="21">
      <c r="A154" s="30"/>
      <c r="B154" s="29" t="str">
        <f>CONCATENATE(B151,M137,P137)</f>
        <v xml:space="preserve">Actual added amount of Nitrite </v>
      </c>
      <c r="C154" s="15"/>
      <c r="D154" s="15"/>
      <c r="E154" s="15"/>
      <c r="F154" s="15"/>
      <c r="G154" s="15"/>
      <c r="H154" s="15"/>
      <c r="I154" s="15"/>
      <c r="J154" s="15" t="s">
        <v>344</v>
      </c>
      <c r="K154" s="15"/>
      <c r="L154" s="15"/>
      <c r="M154" s="15"/>
      <c r="N154" s="15"/>
      <c r="O154" s="15"/>
      <c r="P154" s="15"/>
      <c r="Q154" s="15"/>
      <c r="R154" s="30"/>
      <c r="S154" s="30"/>
      <c r="T154" s="30"/>
      <c r="U154" s="30"/>
      <c r="V154" s="30"/>
      <c r="W154" s="30"/>
      <c r="X154" s="30"/>
      <c r="Y154" s="30"/>
    </row>
    <row r="155" spans="1:25" ht="21">
      <c r="A155" s="30"/>
      <c r="B155" s="29"/>
      <c r="C155" s="15"/>
      <c r="D155" s="15"/>
      <c r="E155" s="15"/>
      <c r="F155" s="15"/>
      <c r="G155" s="15"/>
      <c r="H155" s="15"/>
      <c r="I155" s="15"/>
      <c r="J155" s="15"/>
      <c r="K155" s="15"/>
      <c r="L155" s="15"/>
      <c r="M155" s="15"/>
      <c r="N155" s="15"/>
      <c r="O155" s="15"/>
      <c r="P155" s="15"/>
      <c r="Q155" s="15"/>
      <c r="R155" s="30"/>
      <c r="S155" s="30"/>
      <c r="T155" s="30"/>
      <c r="U155" s="30"/>
      <c r="V155" s="30"/>
      <c r="W155" s="30"/>
      <c r="X155" s="30"/>
      <c r="Y155" s="30"/>
    </row>
    <row r="156" spans="1:25" ht="24" thickBot="1">
      <c r="A156" s="30"/>
      <c r="B156" s="543">
        <v>8</v>
      </c>
      <c r="C156" s="543"/>
      <c r="D156" s="543"/>
      <c r="E156" s="543"/>
      <c r="F156" s="543"/>
      <c r="G156" s="15"/>
      <c r="H156" s="262"/>
      <c r="I156" s="15"/>
      <c r="J156" s="15"/>
      <c r="K156" s="15"/>
      <c r="L156" s="15"/>
      <c r="M156" s="15"/>
      <c r="N156" s="15"/>
      <c r="O156" s="15"/>
      <c r="P156" s="15"/>
      <c r="Q156" s="15"/>
      <c r="R156" s="30"/>
      <c r="S156" s="30"/>
      <c r="T156" s="30"/>
      <c r="U156" s="30"/>
      <c r="V156" s="30"/>
      <c r="W156" s="30"/>
      <c r="X156" s="30"/>
      <c r="Y156" s="30"/>
    </row>
    <row r="157" spans="1:25" ht="21">
      <c r="A157" s="30"/>
      <c r="B157" s="536" t="s">
        <v>340</v>
      </c>
      <c r="C157" s="537"/>
      <c r="D157" s="537"/>
      <c r="E157" s="537"/>
      <c r="F157" s="538"/>
      <c r="G157" s="15"/>
      <c r="H157" s="15" t="s">
        <v>341</v>
      </c>
      <c r="I157" s="15"/>
      <c r="J157" s="15"/>
      <c r="K157" s="15"/>
      <c r="L157" s="15"/>
      <c r="M157" s="5">
        <f>Tunge!G1</f>
        <v>108</v>
      </c>
      <c r="N157" s="15" t="s">
        <v>108</v>
      </c>
      <c r="O157" s="15"/>
      <c r="P157" s="15" t="s">
        <v>104</v>
      </c>
      <c r="Q157" s="15"/>
      <c r="R157" s="30"/>
      <c r="S157" s="30"/>
      <c r="T157" s="30"/>
      <c r="U157" s="30"/>
      <c r="V157" s="30"/>
      <c r="W157" s="30"/>
      <c r="X157" s="30"/>
      <c r="Y157" s="30"/>
    </row>
    <row r="158" spans="1:25" ht="21.75" thickBot="1">
      <c r="A158" s="30"/>
      <c r="B158" s="18">
        <f>Tunge!E3</f>
        <v>6.0000000000000001E-3</v>
      </c>
      <c r="C158" s="19" t="str">
        <f>Tunge!F3</f>
        <v>Nitritsalt % - Nitrite salt %</v>
      </c>
      <c r="D158" s="19"/>
      <c r="E158" s="19"/>
      <c r="F158" s="20"/>
      <c r="G158" s="21"/>
      <c r="H158" s="22" t="s">
        <v>342</v>
      </c>
      <c r="I158" s="22"/>
      <c r="J158" s="22"/>
      <c r="K158" s="22"/>
      <c r="L158" s="22"/>
      <c r="M158" s="5">
        <f>L159</f>
        <v>108</v>
      </c>
      <c r="N158" s="22" t="s">
        <v>108</v>
      </c>
      <c r="O158" s="22"/>
      <c r="P158" s="15" t="s">
        <v>104</v>
      </c>
      <c r="Q158" s="15"/>
      <c r="R158" s="30"/>
      <c r="S158" s="30"/>
      <c r="T158" s="30"/>
      <c r="U158" s="30"/>
      <c r="V158" s="30"/>
      <c r="W158" s="30"/>
      <c r="X158" s="30"/>
      <c r="Y158" s="30"/>
    </row>
    <row r="159" spans="1:25" ht="21.75" thickBot="1">
      <c r="A159" s="30"/>
      <c r="B159" s="544" t="s">
        <v>494</v>
      </c>
      <c r="C159" s="545"/>
      <c r="D159" s="545"/>
      <c r="E159" s="545"/>
      <c r="F159" s="258">
        <f>Tunge!F5*B158</f>
        <v>0.108</v>
      </c>
      <c r="G159" s="273" t="s">
        <v>98</v>
      </c>
      <c r="H159" s="212">
        <f>+F159*1000</f>
        <v>108</v>
      </c>
      <c r="I159" s="274" t="s">
        <v>85</v>
      </c>
      <c r="J159" s="546" t="s">
        <v>97</v>
      </c>
      <c r="K159" s="546"/>
      <c r="L159" s="212">
        <f>ROUND(H159/Tunge!E1,0)</f>
        <v>108</v>
      </c>
      <c r="M159" s="547" t="s">
        <v>347</v>
      </c>
      <c r="N159" s="548"/>
      <c r="O159" s="549"/>
      <c r="P159" s="23"/>
      <c r="Q159" s="15"/>
      <c r="R159" s="30"/>
      <c r="S159" s="30"/>
      <c r="T159" s="30"/>
      <c r="U159" s="30"/>
      <c r="V159" s="30"/>
      <c r="W159" s="30"/>
      <c r="X159" s="30"/>
      <c r="Y159" s="30"/>
    </row>
    <row r="160" spans="1:25" ht="21.75" thickBot="1">
      <c r="A160" s="30"/>
      <c r="B160" s="24"/>
      <c r="C160" s="24"/>
      <c r="D160" s="24"/>
      <c r="E160" s="24"/>
      <c r="F160" s="24"/>
      <c r="G160" s="24"/>
      <c r="H160" s="24"/>
      <c r="I160" s="5"/>
      <c r="J160" s="5"/>
      <c r="K160" s="5"/>
      <c r="L160" s="24"/>
      <c r="M160" s="24"/>
      <c r="N160" s="24"/>
      <c r="O160" s="23"/>
      <c r="P160" s="23"/>
      <c r="Q160" s="15"/>
      <c r="R160" s="30"/>
      <c r="S160" s="550" t="s">
        <v>76</v>
      </c>
      <c r="T160" s="550"/>
      <c r="U160" s="550"/>
      <c r="V160" s="550"/>
      <c r="W160" s="550"/>
      <c r="X160" s="30"/>
      <c r="Y160" s="30"/>
    </row>
    <row r="161" spans="1:25" ht="21">
      <c r="A161" s="30"/>
      <c r="B161" s="536" t="s">
        <v>87</v>
      </c>
      <c r="C161" s="537"/>
      <c r="D161" s="537"/>
      <c r="E161" s="537"/>
      <c r="F161" s="537"/>
      <c r="G161" s="537"/>
      <c r="H161" s="537"/>
      <c r="I161" s="537"/>
      <c r="J161" s="537"/>
      <c r="K161" s="537"/>
      <c r="L161" s="537"/>
      <c r="M161" s="537"/>
      <c r="N161" s="537"/>
      <c r="O161" s="538"/>
      <c r="P161" s="23"/>
      <c r="Q161" s="15"/>
      <c r="R161" s="30"/>
      <c r="S161" s="551" t="s">
        <v>77</v>
      </c>
      <c r="T161" s="551"/>
      <c r="U161" s="551"/>
      <c r="V161" s="551"/>
      <c r="W161" s="551"/>
      <c r="X161" s="30"/>
      <c r="Y161" s="30"/>
    </row>
    <row r="162" spans="1:25" ht="21" customHeight="1">
      <c r="A162" s="30"/>
      <c r="B162" s="25">
        <v>100</v>
      </c>
      <c r="C162" s="19" t="s">
        <v>89</v>
      </c>
      <c r="D162" s="19" t="s">
        <v>100</v>
      </c>
      <c r="E162" s="19"/>
      <c r="F162" s="19"/>
      <c r="G162" s="19"/>
      <c r="H162" s="19"/>
      <c r="I162" s="19"/>
      <c r="J162" s="15"/>
      <c r="K162" s="15"/>
      <c r="L162" s="15"/>
      <c r="M162" s="15"/>
      <c r="N162" s="15"/>
      <c r="O162" s="16"/>
      <c r="P162" s="15"/>
      <c r="Q162" s="15"/>
      <c r="R162" s="30"/>
      <c r="S162" s="552" t="s">
        <v>78</v>
      </c>
      <c r="T162" s="552"/>
      <c r="U162" s="552"/>
      <c r="V162" s="552"/>
      <c r="W162" s="552"/>
      <c r="X162" s="30"/>
      <c r="Y162" s="30"/>
    </row>
    <row r="163" spans="1:25" ht="21">
      <c r="A163" s="30"/>
      <c r="B163" s="25">
        <v>150</v>
      </c>
      <c r="C163" s="19" t="s">
        <v>89</v>
      </c>
      <c r="D163" s="19" t="s">
        <v>99</v>
      </c>
      <c r="E163" s="19"/>
      <c r="F163" s="19"/>
      <c r="G163" s="19"/>
      <c r="H163" s="19"/>
      <c r="I163" s="19"/>
      <c r="J163" s="15"/>
      <c r="K163" s="15"/>
      <c r="L163" s="15"/>
      <c r="M163" s="15"/>
      <c r="N163" s="15"/>
      <c r="O163" s="16"/>
      <c r="P163" s="15"/>
      <c r="Q163" s="15"/>
      <c r="R163" s="30"/>
      <c r="S163" s="30"/>
      <c r="T163" s="30"/>
      <c r="U163" s="30"/>
      <c r="V163" s="30"/>
      <c r="W163" s="30"/>
      <c r="X163" s="30"/>
      <c r="Y163" s="30"/>
    </row>
    <row r="164" spans="1:25" ht="21.75" thickBot="1">
      <c r="A164" s="30"/>
      <c r="B164" s="26">
        <v>180</v>
      </c>
      <c r="C164" s="27" t="s">
        <v>89</v>
      </c>
      <c r="D164" s="27" t="s">
        <v>101</v>
      </c>
      <c r="E164" s="27"/>
      <c r="F164" s="27"/>
      <c r="G164" s="27"/>
      <c r="H164" s="27"/>
      <c r="I164" s="27"/>
      <c r="J164" s="22"/>
      <c r="K164" s="22"/>
      <c r="L164" s="22"/>
      <c r="M164" s="22"/>
      <c r="N164" s="22"/>
      <c r="O164" s="28"/>
      <c r="P164" s="15"/>
      <c r="Q164" s="15"/>
      <c r="R164" s="30"/>
      <c r="S164" s="30"/>
      <c r="T164" s="30"/>
      <c r="U164" s="30"/>
      <c r="V164" s="30"/>
      <c r="W164" s="30"/>
      <c r="X164" s="30"/>
      <c r="Y164" s="30"/>
    </row>
    <row r="165" spans="1:25" ht="21.75" thickBot="1">
      <c r="A165" s="30"/>
      <c r="B165" s="19"/>
      <c r="C165" s="19"/>
      <c r="D165" s="19"/>
      <c r="E165" s="19"/>
      <c r="F165" s="19"/>
      <c r="G165" s="19"/>
      <c r="H165" s="19"/>
      <c r="I165" s="19"/>
      <c r="J165" s="15"/>
      <c r="K165" s="15"/>
      <c r="L165" s="15"/>
      <c r="M165" s="15"/>
      <c r="N165" s="15"/>
      <c r="O165" s="15"/>
      <c r="P165" s="15"/>
      <c r="Q165" s="15"/>
      <c r="R165" s="30"/>
      <c r="S165" s="30"/>
      <c r="T165" s="30"/>
      <c r="U165" s="30"/>
      <c r="V165" s="30"/>
      <c r="W165" s="30"/>
      <c r="X165" s="30"/>
      <c r="Y165" s="30"/>
    </row>
    <row r="166" spans="1:25" ht="21">
      <c r="A166" s="30"/>
      <c r="B166" s="536" t="s">
        <v>88</v>
      </c>
      <c r="C166" s="537"/>
      <c r="D166" s="537"/>
      <c r="E166" s="537"/>
      <c r="F166" s="537"/>
      <c r="G166" s="537"/>
      <c r="H166" s="537"/>
      <c r="I166" s="537"/>
      <c r="J166" s="537"/>
      <c r="K166" s="537"/>
      <c r="L166" s="537"/>
      <c r="M166" s="537"/>
      <c r="N166" s="537"/>
      <c r="O166" s="538"/>
      <c r="P166" s="15"/>
      <c r="Q166" s="15"/>
      <c r="R166" s="30"/>
      <c r="S166" s="30"/>
      <c r="T166" s="30"/>
      <c r="U166" s="30"/>
      <c r="V166" s="30"/>
      <c r="W166" s="30"/>
      <c r="X166" s="30"/>
      <c r="Y166" s="30"/>
    </row>
    <row r="167" spans="1:25" ht="21" customHeight="1">
      <c r="A167" s="30"/>
      <c r="B167" s="25">
        <v>50</v>
      </c>
      <c r="C167" s="19" t="s">
        <v>89</v>
      </c>
      <c r="D167" s="539" t="s">
        <v>103</v>
      </c>
      <c r="E167" s="539"/>
      <c r="F167" s="539"/>
      <c r="G167" s="539"/>
      <c r="H167" s="539"/>
      <c r="I167" s="539"/>
      <c r="J167" s="539"/>
      <c r="K167" s="539"/>
      <c r="L167" s="539"/>
      <c r="M167" s="539"/>
      <c r="N167" s="539"/>
      <c r="O167" s="540"/>
      <c r="P167" s="15"/>
      <c r="Q167" s="15"/>
      <c r="R167" s="30"/>
      <c r="S167" s="30"/>
      <c r="T167" s="30"/>
      <c r="U167" s="30"/>
      <c r="V167" s="30"/>
      <c r="W167" s="30"/>
      <c r="X167" s="30"/>
      <c r="Y167" s="30"/>
    </row>
    <row r="168" spans="1:25" ht="21">
      <c r="A168" s="30"/>
      <c r="B168" s="25">
        <v>100</v>
      </c>
      <c r="C168" s="19" t="s">
        <v>89</v>
      </c>
      <c r="D168" s="539"/>
      <c r="E168" s="539"/>
      <c r="F168" s="539"/>
      <c r="G168" s="539"/>
      <c r="H168" s="539"/>
      <c r="I168" s="539"/>
      <c r="J168" s="539"/>
      <c r="K168" s="539"/>
      <c r="L168" s="539"/>
      <c r="M168" s="539"/>
      <c r="N168" s="539"/>
      <c r="O168" s="540"/>
      <c r="P168" s="15"/>
      <c r="Q168" s="15"/>
      <c r="R168" s="30"/>
      <c r="S168" s="30"/>
      <c r="T168" s="30"/>
      <c r="U168" s="30"/>
      <c r="V168" s="30"/>
      <c r="W168" s="30"/>
      <c r="X168" s="30"/>
      <c r="Y168" s="30"/>
    </row>
    <row r="169" spans="1:25" ht="21.75" thickBot="1">
      <c r="A169" s="30"/>
      <c r="B169" s="26">
        <v>175</v>
      </c>
      <c r="C169" s="27" t="s">
        <v>89</v>
      </c>
      <c r="D169" s="541"/>
      <c r="E169" s="541"/>
      <c r="F169" s="541"/>
      <c r="G169" s="541"/>
      <c r="H169" s="541"/>
      <c r="I169" s="541"/>
      <c r="J169" s="541"/>
      <c r="K169" s="541"/>
      <c r="L169" s="541"/>
      <c r="M169" s="541"/>
      <c r="N169" s="541"/>
      <c r="O169" s="542"/>
      <c r="P169" s="15"/>
      <c r="Q169" s="15"/>
      <c r="R169" s="30"/>
      <c r="S169" s="30"/>
      <c r="T169" s="30"/>
      <c r="U169" s="30"/>
      <c r="V169" s="30"/>
      <c r="W169" s="30"/>
      <c r="X169" s="30"/>
      <c r="Y169" s="30"/>
    </row>
    <row r="170" spans="1:25">
      <c r="A170" s="30"/>
      <c r="B170" s="15"/>
      <c r="C170" s="15"/>
      <c r="D170" s="5"/>
      <c r="E170" s="15"/>
      <c r="F170" s="15"/>
      <c r="G170" s="15"/>
      <c r="H170" s="15"/>
      <c r="I170" s="15"/>
      <c r="J170" s="15"/>
      <c r="K170" s="15"/>
      <c r="L170" s="15"/>
      <c r="M170" s="15"/>
      <c r="N170" s="15"/>
      <c r="O170" s="15"/>
      <c r="P170" s="15"/>
      <c r="Q170" s="15"/>
      <c r="R170" s="30"/>
      <c r="S170" s="30"/>
      <c r="T170" s="30"/>
      <c r="U170" s="30"/>
      <c r="V170" s="30"/>
      <c r="W170" s="30"/>
      <c r="X170" s="30"/>
      <c r="Y170" s="30"/>
    </row>
    <row r="171" spans="1:25">
      <c r="A171" s="30"/>
      <c r="B171" s="15" t="s">
        <v>345</v>
      </c>
      <c r="C171" s="15"/>
      <c r="D171" s="15"/>
      <c r="E171" s="15"/>
      <c r="F171" s="15"/>
      <c r="G171" s="15"/>
      <c r="H171" s="30"/>
      <c r="I171" s="15"/>
      <c r="J171" s="15" t="s">
        <v>341</v>
      </c>
      <c r="K171" s="15"/>
      <c r="L171" s="15"/>
      <c r="M171" s="15"/>
      <c r="N171" s="30"/>
      <c r="O171" s="15"/>
      <c r="P171" s="15"/>
      <c r="Q171" s="15"/>
      <c r="R171" s="30"/>
      <c r="S171" s="30"/>
      <c r="T171" s="30"/>
      <c r="U171" s="30"/>
      <c r="V171" s="30"/>
      <c r="W171" s="30"/>
      <c r="X171" s="30"/>
      <c r="Y171" s="30"/>
    </row>
    <row r="172" spans="1:25">
      <c r="A172" s="30"/>
      <c r="B172" s="15" t="s">
        <v>346</v>
      </c>
      <c r="C172" s="15"/>
      <c r="D172" s="15"/>
      <c r="E172" s="15"/>
      <c r="F172" s="15"/>
      <c r="G172" s="15"/>
      <c r="H172" s="30"/>
      <c r="I172" s="15"/>
      <c r="J172" s="15" t="s">
        <v>107</v>
      </c>
      <c r="K172" s="15"/>
      <c r="L172" s="15"/>
      <c r="M172" s="15"/>
      <c r="N172" s="30"/>
      <c r="O172" s="15"/>
      <c r="P172" s="15"/>
      <c r="Q172" s="15"/>
      <c r="R172" s="30"/>
      <c r="S172" s="30"/>
      <c r="T172" s="30"/>
      <c r="U172" s="30"/>
      <c r="V172" s="30"/>
      <c r="W172" s="30"/>
      <c r="X172" s="30"/>
      <c r="Y172" s="30"/>
    </row>
    <row r="173" spans="1:25">
      <c r="A173" s="30"/>
      <c r="B173" s="15"/>
      <c r="C173" s="15"/>
      <c r="D173" s="15"/>
      <c r="E173" s="15"/>
      <c r="F173" s="15"/>
      <c r="G173" s="15"/>
      <c r="H173" s="15"/>
      <c r="I173" s="15"/>
      <c r="J173" s="15"/>
      <c r="K173" s="15"/>
      <c r="L173" s="15"/>
      <c r="M173" s="15"/>
      <c r="N173" s="15"/>
      <c r="O173" s="15"/>
      <c r="P173" s="15"/>
      <c r="Q173" s="15"/>
      <c r="R173" s="30"/>
      <c r="S173" s="30"/>
      <c r="T173" s="30"/>
      <c r="U173" s="30"/>
      <c r="V173" s="30"/>
      <c r="W173" s="30"/>
      <c r="X173" s="30"/>
      <c r="Y173" s="30"/>
    </row>
    <row r="174" spans="1:25" ht="21">
      <c r="A174" s="30"/>
      <c r="B174" s="29" t="str">
        <f>CONCATENATE(B171,M158,N158)</f>
        <v>Aktuel tilsat mængde af Nitrit 108 mg / kg kød</v>
      </c>
      <c r="C174" s="29"/>
      <c r="D174" s="29"/>
      <c r="E174" s="29"/>
      <c r="F174" s="29"/>
      <c r="G174" s="29"/>
      <c r="H174" s="29"/>
      <c r="I174" s="29"/>
      <c r="J174" s="15" t="s">
        <v>343</v>
      </c>
      <c r="K174" s="29"/>
      <c r="L174" s="15"/>
      <c r="M174" s="15"/>
      <c r="N174" s="15"/>
      <c r="O174" s="15"/>
      <c r="P174" s="15"/>
      <c r="Q174" s="15"/>
      <c r="R174" s="30"/>
      <c r="S174" s="30"/>
      <c r="T174" s="30"/>
      <c r="U174" s="30"/>
      <c r="V174" s="30"/>
      <c r="W174" s="30"/>
      <c r="X174" s="30"/>
      <c r="Y174" s="30"/>
    </row>
    <row r="175" spans="1:25" ht="21">
      <c r="A175" s="30"/>
      <c r="B175" s="29" t="str">
        <f>CONCATENATE(B172,M158,P158)</f>
        <v>Actual added amount of Nitrite 108 mg / kg meat</v>
      </c>
      <c r="C175" s="15"/>
      <c r="D175" s="15"/>
      <c r="E175" s="15"/>
      <c r="F175" s="15"/>
      <c r="G175" s="15"/>
      <c r="H175" s="15"/>
      <c r="I175" s="15"/>
      <c r="J175" s="15" t="s">
        <v>344</v>
      </c>
      <c r="K175" s="15"/>
      <c r="L175" s="15"/>
      <c r="M175" s="15"/>
      <c r="N175" s="15"/>
      <c r="O175" s="15"/>
      <c r="P175" s="15"/>
      <c r="Q175" s="15"/>
      <c r="R175" s="30"/>
      <c r="S175" s="30"/>
      <c r="T175" s="30"/>
      <c r="U175" s="30"/>
      <c r="V175" s="30"/>
      <c r="W175" s="30"/>
      <c r="X175" s="30"/>
      <c r="Y175" s="30"/>
    </row>
    <row r="176" spans="1:25" ht="21">
      <c r="A176" s="30"/>
      <c r="B176" s="29"/>
      <c r="C176" s="15"/>
      <c r="D176" s="15"/>
      <c r="E176" s="15"/>
      <c r="F176" s="15"/>
      <c r="G176" s="15"/>
      <c r="H176" s="15"/>
      <c r="I176" s="15"/>
      <c r="J176" s="15"/>
      <c r="K176" s="15"/>
      <c r="L176" s="15"/>
      <c r="M176" s="15"/>
      <c r="N176" s="15"/>
      <c r="O176" s="15"/>
      <c r="P176" s="15"/>
      <c r="Q176" s="15"/>
      <c r="R176" s="30"/>
      <c r="S176" s="30"/>
      <c r="T176" s="30"/>
      <c r="U176" s="30"/>
      <c r="V176" s="30"/>
      <c r="W176" s="30"/>
      <c r="X176" s="30"/>
      <c r="Y176" s="30"/>
    </row>
    <row r="177" spans="1:25" ht="24" thickBot="1">
      <c r="A177" s="30"/>
      <c r="B177" s="543">
        <v>9</v>
      </c>
      <c r="C177" s="543"/>
      <c r="D177" s="543"/>
      <c r="E177" s="543"/>
      <c r="F177" s="543"/>
      <c r="G177" s="15"/>
      <c r="H177" s="262"/>
      <c r="I177" s="15"/>
      <c r="J177" s="15"/>
      <c r="K177" s="15"/>
      <c r="L177" s="15"/>
      <c r="M177" s="15"/>
      <c r="N177" s="15"/>
      <c r="O177" s="15"/>
      <c r="P177" s="15"/>
      <c r="Q177" s="15"/>
      <c r="R177" s="30"/>
      <c r="S177" s="30"/>
      <c r="T177" s="30"/>
      <c r="U177" s="30"/>
      <c r="V177" s="30"/>
      <c r="W177" s="30"/>
      <c r="X177" s="30"/>
      <c r="Y177" s="30"/>
    </row>
    <row r="178" spans="1:25" ht="21">
      <c r="A178" s="30"/>
      <c r="B178" s="536" t="s">
        <v>448</v>
      </c>
      <c r="C178" s="537"/>
      <c r="D178" s="537"/>
      <c r="E178" s="537"/>
      <c r="F178" s="538"/>
      <c r="G178" s="15"/>
      <c r="H178" s="15" t="s">
        <v>341</v>
      </c>
      <c r="I178" s="15"/>
      <c r="J178" s="15"/>
      <c r="K178" s="15"/>
      <c r="L178" s="15"/>
      <c r="M178" s="5">
        <f>Hamburgerryg!G1</f>
        <v>108</v>
      </c>
      <c r="N178" s="15" t="s">
        <v>108</v>
      </c>
      <c r="O178" s="15"/>
      <c r="P178" s="15" t="s">
        <v>104</v>
      </c>
      <c r="Q178" s="15"/>
      <c r="R178" s="30"/>
      <c r="S178" s="30"/>
      <c r="T178" s="30"/>
      <c r="U178" s="30"/>
      <c r="V178" s="30"/>
      <c r="W178" s="30"/>
      <c r="X178" s="30"/>
      <c r="Y178" s="30"/>
    </row>
    <row r="179" spans="1:25" ht="21.75" thickBot="1">
      <c r="A179" s="30"/>
      <c r="B179" s="18">
        <f>+Hamburgerryg!E3</f>
        <v>6.0000000000000001E-3</v>
      </c>
      <c r="C179" s="19" t="str">
        <f>+Hamburgerryg!F3</f>
        <v>Nitritsalt % - Nitrite salt %</v>
      </c>
      <c r="D179" s="19"/>
      <c r="E179" s="19"/>
      <c r="F179" s="20"/>
      <c r="G179" s="21"/>
      <c r="H179" s="22" t="s">
        <v>342</v>
      </c>
      <c r="I179" s="22"/>
      <c r="J179" s="22"/>
      <c r="K179" s="22"/>
      <c r="L179" s="22"/>
      <c r="M179" s="5">
        <f>L180</f>
        <v>108</v>
      </c>
      <c r="N179" s="22" t="s">
        <v>108</v>
      </c>
      <c r="O179" s="22"/>
      <c r="P179" s="15" t="s">
        <v>104</v>
      </c>
      <c r="Q179" s="15"/>
      <c r="R179" s="30"/>
      <c r="S179" s="30"/>
      <c r="T179" s="30"/>
      <c r="U179" s="30"/>
      <c r="V179" s="30"/>
      <c r="W179" s="30"/>
      <c r="X179" s="30"/>
      <c r="Y179" s="30"/>
    </row>
    <row r="180" spans="1:25" ht="21.75" thickBot="1">
      <c r="A180" s="30"/>
      <c r="B180" s="544" t="s">
        <v>494</v>
      </c>
      <c r="C180" s="545"/>
      <c r="D180" s="545"/>
      <c r="E180" s="545"/>
      <c r="F180" s="268">
        <f>Hamburgerryg!F5*B179</f>
        <v>0.108</v>
      </c>
      <c r="G180" s="273" t="s">
        <v>98</v>
      </c>
      <c r="H180" s="212">
        <f>+F180*1000</f>
        <v>108</v>
      </c>
      <c r="I180" s="274" t="s">
        <v>85</v>
      </c>
      <c r="J180" s="546" t="s">
        <v>97</v>
      </c>
      <c r="K180" s="546"/>
      <c r="L180" s="212">
        <f>ROUND(H180/Hamburgerryg!E1,0)</f>
        <v>108</v>
      </c>
      <c r="M180" s="547" t="s">
        <v>449</v>
      </c>
      <c r="N180" s="548"/>
      <c r="O180" s="549"/>
      <c r="P180" s="23"/>
      <c r="Q180" s="15"/>
      <c r="R180" s="30"/>
      <c r="S180" s="30"/>
      <c r="T180" s="30"/>
      <c r="U180" s="30"/>
      <c r="V180" s="30"/>
      <c r="W180" s="30"/>
      <c r="X180" s="30"/>
      <c r="Y180" s="30"/>
    </row>
    <row r="181" spans="1:25" ht="21.75" thickBot="1">
      <c r="A181" s="30"/>
      <c r="B181" s="24"/>
      <c r="C181" s="24"/>
      <c r="D181" s="24"/>
      <c r="E181" s="24"/>
      <c r="F181" s="24"/>
      <c r="G181" s="24"/>
      <c r="H181" s="24"/>
      <c r="I181" s="5"/>
      <c r="J181" s="5"/>
      <c r="K181" s="5"/>
      <c r="L181" s="24"/>
      <c r="M181" s="24"/>
      <c r="N181" s="24"/>
      <c r="O181" s="23"/>
      <c r="P181" s="23"/>
      <c r="Q181" s="15"/>
      <c r="R181" s="30"/>
      <c r="S181" s="550" t="s">
        <v>76</v>
      </c>
      <c r="T181" s="550"/>
      <c r="U181" s="550"/>
      <c r="V181" s="550"/>
      <c r="W181" s="550"/>
      <c r="X181" s="30"/>
      <c r="Y181" s="30"/>
    </row>
    <row r="182" spans="1:25" ht="21">
      <c r="A182" s="30"/>
      <c r="B182" s="536" t="s">
        <v>87</v>
      </c>
      <c r="C182" s="537"/>
      <c r="D182" s="537"/>
      <c r="E182" s="537"/>
      <c r="F182" s="537"/>
      <c r="G182" s="537"/>
      <c r="H182" s="537"/>
      <c r="I182" s="537"/>
      <c r="J182" s="537"/>
      <c r="K182" s="537"/>
      <c r="L182" s="537"/>
      <c r="M182" s="537"/>
      <c r="N182" s="537"/>
      <c r="O182" s="538"/>
      <c r="P182" s="23"/>
      <c r="Q182" s="15"/>
      <c r="R182" s="30"/>
      <c r="S182" s="551" t="s">
        <v>77</v>
      </c>
      <c r="T182" s="551"/>
      <c r="U182" s="551"/>
      <c r="V182" s="551"/>
      <c r="W182" s="551"/>
      <c r="X182" s="30"/>
      <c r="Y182" s="30"/>
    </row>
    <row r="183" spans="1:25" ht="21">
      <c r="A183" s="30"/>
      <c r="B183" s="25">
        <v>100</v>
      </c>
      <c r="C183" s="19" t="s">
        <v>89</v>
      </c>
      <c r="D183" s="19" t="s">
        <v>100</v>
      </c>
      <c r="E183" s="19"/>
      <c r="F183" s="19"/>
      <c r="G183" s="19"/>
      <c r="H183" s="19"/>
      <c r="I183" s="19"/>
      <c r="J183" s="15"/>
      <c r="K183" s="15"/>
      <c r="L183" s="15"/>
      <c r="M183" s="15"/>
      <c r="N183" s="15"/>
      <c r="O183" s="16"/>
      <c r="P183" s="15"/>
      <c r="Q183" s="15"/>
      <c r="R183" s="30"/>
      <c r="S183" s="552" t="s">
        <v>78</v>
      </c>
      <c r="T183" s="552"/>
      <c r="U183" s="552"/>
      <c r="V183" s="552"/>
      <c r="W183" s="552"/>
      <c r="X183" s="30"/>
      <c r="Y183" s="30"/>
    </row>
    <row r="184" spans="1:25" ht="21">
      <c r="A184" s="30"/>
      <c r="B184" s="25">
        <v>150</v>
      </c>
      <c r="C184" s="19" t="s">
        <v>89</v>
      </c>
      <c r="D184" s="19" t="s">
        <v>99</v>
      </c>
      <c r="E184" s="19"/>
      <c r="F184" s="19"/>
      <c r="G184" s="19"/>
      <c r="H184" s="19"/>
      <c r="I184" s="19"/>
      <c r="J184" s="15"/>
      <c r="K184" s="15"/>
      <c r="L184" s="15"/>
      <c r="M184" s="15"/>
      <c r="N184" s="15"/>
      <c r="O184" s="16"/>
      <c r="P184" s="15"/>
      <c r="Q184" s="15"/>
      <c r="R184" s="30"/>
      <c r="S184" s="30"/>
      <c r="T184" s="30"/>
      <c r="U184" s="30"/>
      <c r="V184" s="30"/>
      <c r="W184" s="30"/>
      <c r="X184" s="30"/>
      <c r="Y184" s="30"/>
    </row>
    <row r="185" spans="1:25" ht="21.75" thickBot="1">
      <c r="A185" s="30"/>
      <c r="B185" s="26">
        <v>180</v>
      </c>
      <c r="C185" s="27" t="s">
        <v>89</v>
      </c>
      <c r="D185" s="27" t="s">
        <v>101</v>
      </c>
      <c r="E185" s="27"/>
      <c r="F185" s="27"/>
      <c r="G185" s="27"/>
      <c r="H185" s="27"/>
      <c r="I185" s="27"/>
      <c r="J185" s="22"/>
      <c r="K185" s="22"/>
      <c r="L185" s="22"/>
      <c r="M185" s="22"/>
      <c r="N185" s="22"/>
      <c r="O185" s="28"/>
      <c r="P185" s="15"/>
      <c r="Q185" s="15"/>
      <c r="R185" s="30"/>
      <c r="S185" s="30"/>
      <c r="T185" s="30"/>
      <c r="U185" s="30"/>
      <c r="V185" s="30"/>
      <c r="W185" s="30"/>
      <c r="X185" s="30"/>
      <c r="Y185" s="30"/>
    </row>
    <row r="186" spans="1:25" ht="21.75" thickBot="1">
      <c r="A186" s="30"/>
      <c r="B186" s="19"/>
      <c r="C186" s="19"/>
      <c r="D186" s="19"/>
      <c r="E186" s="19"/>
      <c r="F186" s="19"/>
      <c r="G186" s="19"/>
      <c r="H186" s="19"/>
      <c r="I186" s="19"/>
      <c r="J186" s="15"/>
      <c r="K186" s="15"/>
      <c r="L186" s="15"/>
      <c r="M186" s="15"/>
      <c r="N186" s="15"/>
      <c r="O186" s="15"/>
      <c r="P186" s="15"/>
      <c r="Q186" s="15"/>
      <c r="R186" s="30"/>
      <c r="S186" s="30"/>
      <c r="T186" s="30"/>
      <c r="U186" s="30"/>
      <c r="V186" s="30"/>
      <c r="W186" s="30"/>
      <c r="X186" s="30"/>
      <c r="Y186" s="30"/>
    </row>
    <row r="187" spans="1:25" ht="21">
      <c r="A187" s="30"/>
      <c r="B187" s="536" t="s">
        <v>88</v>
      </c>
      <c r="C187" s="537"/>
      <c r="D187" s="537"/>
      <c r="E187" s="537"/>
      <c r="F187" s="537"/>
      <c r="G187" s="537"/>
      <c r="H187" s="537"/>
      <c r="I187" s="537"/>
      <c r="J187" s="537"/>
      <c r="K187" s="537"/>
      <c r="L187" s="537"/>
      <c r="M187" s="537"/>
      <c r="N187" s="537"/>
      <c r="O187" s="538"/>
      <c r="P187" s="15"/>
      <c r="Q187" s="15"/>
      <c r="R187" s="30"/>
      <c r="S187" s="30"/>
      <c r="T187" s="30"/>
      <c r="U187" s="30"/>
      <c r="V187" s="30"/>
      <c r="W187" s="30"/>
      <c r="X187" s="30"/>
      <c r="Y187" s="30"/>
    </row>
    <row r="188" spans="1:25" ht="21">
      <c r="A188" s="30"/>
      <c r="B188" s="25">
        <v>50</v>
      </c>
      <c r="C188" s="19" t="s">
        <v>89</v>
      </c>
      <c r="D188" s="539" t="s">
        <v>103</v>
      </c>
      <c r="E188" s="539"/>
      <c r="F188" s="539"/>
      <c r="G188" s="539"/>
      <c r="H188" s="539"/>
      <c r="I188" s="539"/>
      <c r="J188" s="539"/>
      <c r="K188" s="539"/>
      <c r="L188" s="539"/>
      <c r="M188" s="539"/>
      <c r="N188" s="539"/>
      <c r="O188" s="540"/>
      <c r="P188" s="15"/>
      <c r="Q188" s="15"/>
      <c r="R188" s="30"/>
      <c r="S188" s="30"/>
      <c r="T188" s="30"/>
      <c r="U188" s="30"/>
      <c r="V188" s="30"/>
      <c r="W188" s="30"/>
      <c r="X188" s="30"/>
      <c r="Y188" s="30"/>
    </row>
    <row r="189" spans="1:25" ht="21">
      <c r="A189" s="30"/>
      <c r="B189" s="25">
        <v>100</v>
      </c>
      <c r="C189" s="19" t="s">
        <v>89</v>
      </c>
      <c r="D189" s="539"/>
      <c r="E189" s="539"/>
      <c r="F189" s="539"/>
      <c r="G189" s="539"/>
      <c r="H189" s="539"/>
      <c r="I189" s="539"/>
      <c r="J189" s="539"/>
      <c r="K189" s="539"/>
      <c r="L189" s="539"/>
      <c r="M189" s="539"/>
      <c r="N189" s="539"/>
      <c r="O189" s="540"/>
      <c r="P189" s="15"/>
      <c r="Q189" s="15"/>
      <c r="R189" s="30"/>
      <c r="S189" s="30"/>
      <c r="T189" s="30"/>
      <c r="U189" s="30"/>
      <c r="V189" s="30"/>
      <c r="W189" s="30"/>
      <c r="X189" s="30"/>
      <c r="Y189" s="30"/>
    </row>
    <row r="190" spans="1:25" ht="21.75" thickBot="1">
      <c r="A190" s="30"/>
      <c r="B190" s="26">
        <v>175</v>
      </c>
      <c r="C190" s="27" t="s">
        <v>89</v>
      </c>
      <c r="D190" s="541"/>
      <c r="E190" s="541"/>
      <c r="F190" s="541"/>
      <c r="G190" s="541"/>
      <c r="H190" s="541"/>
      <c r="I190" s="541"/>
      <c r="J190" s="541"/>
      <c r="K190" s="541"/>
      <c r="L190" s="541"/>
      <c r="M190" s="541"/>
      <c r="N190" s="541"/>
      <c r="O190" s="542"/>
      <c r="P190" s="15"/>
      <c r="Q190" s="15"/>
      <c r="R190" s="30"/>
      <c r="S190" s="30"/>
      <c r="T190" s="30"/>
      <c r="U190" s="30"/>
      <c r="V190" s="30"/>
      <c r="W190" s="30"/>
      <c r="X190" s="30"/>
      <c r="Y190" s="30"/>
    </row>
    <row r="191" spans="1:25">
      <c r="A191" s="30"/>
      <c r="B191" s="15"/>
      <c r="C191" s="15"/>
      <c r="D191" s="5"/>
      <c r="E191" s="15"/>
      <c r="F191" s="15"/>
      <c r="G191" s="15"/>
      <c r="H191" s="15"/>
      <c r="I191" s="15"/>
      <c r="J191" s="15"/>
      <c r="K191" s="15"/>
      <c r="L191" s="15"/>
      <c r="M191" s="15"/>
      <c r="N191" s="15"/>
      <c r="O191" s="15"/>
      <c r="P191" s="15"/>
      <c r="Q191" s="15"/>
      <c r="R191" s="30"/>
      <c r="S191" s="30"/>
      <c r="T191" s="30"/>
      <c r="U191" s="30"/>
      <c r="V191" s="30"/>
      <c r="W191" s="30"/>
      <c r="X191" s="30"/>
      <c r="Y191" s="30"/>
    </row>
    <row r="192" spans="1:25">
      <c r="A192" s="30"/>
      <c r="B192" s="15" t="s">
        <v>345</v>
      </c>
      <c r="C192" s="15"/>
      <c r="D192" s="15"/>
      <c r="E192" s="15"/>
      <c r="F192" s="15"/>
      <c r="G192" s="15"/>
      <c r="H192" s="30"/>
      <c r="I192" s="15"/>
      <c r="J192" s="15" t="s">
        <v>341</v>
      </c>
      <c r="K192" s="15"/>
      <c r="L192" s="15"/>
      <c r="M192" s="15"/>
      <c r="N192" s="30"/>
      <c r="O192" s="15"/>
      <c r="P192" s="15"/>
      <c r="Q192" s="15"/>
      <c r="R192" s="30"/>
      <c r="S192" s="30"/>
      <c r="T192" s="30"/>
      <c r="U192" s="30"/>
      <c r="V192" s="30"/>
      <c r="W192" s="30"/>
      <c r="X192" s="30"/>
      <c r="Y192" s="30"/>
    </row>
    <row r="193" spans="1:25">
      <c r="A193" s="30"/>
      <c r="B193" s="15" t="s">
        <v>346</v>
      </c>
      <c r="C193" s="15"/>
      <c r="D193" s="15"/>
      <c r="E193" s="15"/>
      <c r="F193" s="15"/>
      <c r="G193" s="15"/>
      <c r="H193" s="30"/>
      <c r="I193" s="15"/>
      <c r="J193" s="15" t="s">
        <v>107</v>
      </c>
      <c r="K193" s="15"/>
      <c r="L193" s="15"/>
      <c r="M193" s="15"/>
      <c r="N193" s="30"/>
      <c r="O193" s="15"/>
      <c r="P193" s="15"/>
      <c r="Q193" s="15"/>
      <c r="R193" s="30"/>
      <c r="S193" s="30"/>
      <c r="T193" s="30"/>
      <c r="U193" s="30"/>
      <c r="V193" s="30"/>
      <c r="W193" s="30"/>
      <c r="X193" s="30"/>
      <c r="Y193" s="30"/>
    </row>
    <row r="194" spans="1:25">
      <c r="A194" s="30"/>
      <c r="B194" s="15"/>
      <c r="C194" s="15"/>
      <c r="D194" s="15"/>
      <c r="E194" s="15"/>
      <c r="F194" s="15"/>
      <c r="G194" s="15"/>
      <c r="H194" s="15"/>
      <c r="I194" s="15"/>
      <c r="J194" s="15"/>
      <c r="K194" s="15"/>
      <c r="L194" s="15"/>
      <c r="M194" s="15"/>
      <c r="N194" s="15"/>
      <c r="O194" s="15"/>
      <c r="P194" s="15"/>
      <c r="Q194" s="15"/>
      <c r="R194" s="30"/>
      <c r="S194" s="30"/>
      <c r="T194" s="30"/>
      <c r="U194" s="30"/>
      <c r="V194" s="30"/>
      <c r="W194" s="30"/>
      <c r="X194" s="30"/>
      <c r="Y194" s="30"/>
    </row>
    <row r="195" spans="1:25" ht="21">
      <c r="A195" s="30"/>
      <c r="B195" s="29" t="str">
        <f>CONCATENATE(B192,M179,N179)</f>
        <v>Aktuel tilsat mængde af Nitrit 108 mg / kg kød</v>
      </c>
      <c r="C195" s="29"/>
      <c r="D195" s="29"/>
      <c r="E195" s="29"/>
      <c r="F195" s="29"/>
      <c r="G195" s="29"/>
      <c r="H195" s="29"/>
      <c r="I195" s="29"/>
      <c r="J195" s="15" t="s">
        <v>343</v>
      </c>
      <c r="K195" s="29"/>
      <c r="L195" s="15"/>
      <c r="M195" s="15"/>
      <c r="N195" s="15"/>
      <c r="O195" s="15"/>
      <c r="P195" s="15"/>
      <c r="Q195" s="15"/>
      <c r="R195" s="30"/>
      <c r="S195" s="30"/>
      <c r="T195" s="30"/>
      <c r="U195" s="30"/>
      <c r="V195" s="30"/>
      <c r="W195" s="30"/>
      <c r="X195" s="30"/>
      <c r="Y195" s="30"/>
    </row>
    <row r="196" spans="1:25" ht="21">
      <c r="A196" s="30"/>
      <c r="B196" s="29" t="str">
        <f>CONCATENATE(B193,M179,P179)</f>
        <v>Actual added amount of Nitrite 108 mg / kg meat</v>
      </c>
      <c r="C196" s="15"/>
      <c r="D196" s="15"/>
      <c r="E196" s="15"/>
      <c r="F196" s="15"/>
      <c r="G196" s="15"/>
      <c r="H196" s="15"/>
      <c r="I196" s="15"/>
      <c r="J196" s="15" t="s">
        <v>344</v>
      </c>
      <c r="K196" s="15"/>
      <c r="L196" s="15"/>
      <c r="M196" s="15"/>
      <c r="N196" s="15"/>
      <c r="O196" s="15"/>
      <c r="P196" s="15"/>
      <c r="Q196" s="15"/>
      <c r="R196" s="30"/>
      <c r="S196" s="30"/>
      <c r="T196" s="30"/>
      <c r="U196" s="30"/>
      <c r="V196" s="30"/>
      <c r="W196" s="30"/>
      <c r="X196" s="30"/>
      <c r="Y196" s="30"/>
    </row>
    <row r="197" spans="1:25" ht="21">
      <c r="A197" s="30"/>
      <c r="B197" s="29"/>
      <c r="C197" s="15"/>
      <c r="D197" s="15"/>
      <c r="E197" s="15"/>
      <c r="F197" s="15"/>
      <c r="G197" s="15"/>
      <c r="H197" s="15"/>
      <c r="I197" s="15"/>
      <c r="J197" s="15"/>
      <c r="K197" s="15"/>
      <c r="L197" s="15"/>
      <c r="M197" s="15"/>
      <c r="N197" s="15"/>
      <c r="O197" s="15"/>
      <c r="P197" s="15"/>
      <c r="Q197" s="15"/>
      <c r="R197" s="30"/>
      <c r="S197" s="30"/>
      <c r="T197" s="30"/>
      <c r="U197" s="30"/>
      <c r="V197" s="30"/>
      <c r="W197" s="30"/>
      <c r="X197" s="30"/>
      <c r="Y197" s="30"/>
    </row>
    <row r="198" spans="1:25" ht="24" thickBot="1">
      <c r="A198" s="30"/>
      <c r="B198" s="543">
        <v>10</v>
      </c>
      <c r="C198" s="543"/>
      <c r="D198" s="543"/>
      <c r="E198" s="543"/>
      <c r="F198" s="543"/>
      <c r="G198" s="15"/>
      <c r="H198" s="262"/>
      <c r="I198" s="15"/>
      <c r="J198" s="15"/>
      <c r="K198" s="15"/>
      <c r="L198" s="15"/>
      <c r="M198" s="15"/>
      <c r="N198" s="15"/>
      <c r="O198" s="15"/>
      <c r="P198" s="15"/>
      <c r="Q198" s="15"/>
      <c r="R198" s="30"/>
      <c r="S198" s="30"/>
      <c r="T198" s="30"/>
      <c r="U198" s="30"/>
      <c r="V198" s="30"/>
      <c r="W198" s="30"/>
      <c r="X198" s="30"/>
      <c r="Y198" s="30"/>
    </row>
    <row r="199" spans="1:25" ht="21">
      <c r="A199" s="30"/>
      <c r="B199" s="536" t="s">
        <v>538</v>
      </c>
      <c r="C199" s="537"/>
      <c r="D199" s="537"/>
      <c r="E199" s="537"/>
      <c r="F199" s="538"/>
      <c r="G199" s="15"/>
      <c r="H199" s="15" t="s">
        <v>341</v>
      </c>
      <c r="I199" s="15"/>
      <c r="J199" s="15"/>
      <c r="K199" s="15"/>
      <c r="L199" s="15"/>
      <c r="M199" s="5">
        <f>Pastrami!G1</f>
        <v>108</v>
      </c>
      <c r="N199" s="15" t="s">
        <v>108</v>
      </c>
      <c r="O199" s="15"/>
      <c r="P199" s="15" t="s">
        <v>104</v>
      </c>
      <c r="Q199" s="15"/>
      <c r="R199" s="30"/>
      <c r="S199" s="30"/>
      <c r="T199" s="30"/>
      <c r="U199" s="30"/>
      <c r="V199" s="30"/>
      <c r="W199" s="30"/>
      <c r="X199" s="30"/>
      <c r="Y199" s="30"/>
    </row>
    <row r="200" spans="1:25" ht="21.75" thickBot="1">
      <c r="A200" s="30"/>
      <c r="B200" s="18">
        <f>Pastrami!E3</f>
        <v>6.0000000000000001E-3</v>
      </c>
      <c r="C200" s="19" t="str">
        <f>Pastrami!F3</f>
        <v>Nitritsalt % - Nitrite salt %</v>
      </c>
      <c r="D200" s="19"/>
      <c r="E200" s="19"/>
      <c r="F200" s="20"/>
      <c r="G200" s="21"/>
      <c r="H200" s="22" t="s">
        <v>342</v>
      </c>
      <c r="I200" s="22"/>
      <c r="J200" s="22"/>
      <c r="K200" s="22"/>
      <c r="L200" s="22"/>
      <c r="M200" s="5">
        <f>L201</f>
        <v>108</v>
      </c>
      <c r="N200" s="22" t="s">
        <v>108</v>
      </c>
      <c r="O200" s="22"/>
      <c r="P200" s="15" t="s">
        <v>104</v>
      </c>
      <c r="Q200" s="15"/>
      <c r="R200" s="30"/>
      <c r="S200" s="30"/>
      <c r="T200" s="30"/>
      <c r="U200" s="30"/>
      <c r="V200" s="30"/>
      <c r="W200" s="30"/>
      <c r="X200" s="30"/>
      <c r="Y200" s="30"/>
    </row>
    <row r="201" spans="1:25" ht="21.75" thickBot="1">
      <c r="A201" s="30"/>
      <c r="B201" s="544" t="s">
        <v>494</v>
      </c>
      <c r="C201" s="545"/>
      <c r="D201" s="545"/>
      <c r="E201" s="545"/>
      <c r="F201" s="282">
        <f>Pastrami!F5*B200</f>
        <v>0.108</v>
      </c>
      <c r="G201" s="282" t="s">
        <v>98</v>
      </c>
      <c r="H201" s="212">
        <f>+F201*1000</f>
        <v>108</v>
      </c>
      <c r="I201" s="283" t="s">
        <v>85</v>
      </c>
      <c r="J201" s="546" t="s">
        <v>97</v>
      </c>
      <c r="K201" s="546"/>
      <c r="L201" s="212">
        <f>ROUND(H201/Pastrami!E1,0)</f>
        <v>108</v>
      </c>
      <c r="M201" s="547" t="s">
        <v>449</v>
      </c>
      <c r="N201" s="548"/>
      <c r="O201" s="549"/>
      <c r="P201" s="23"/>
      <c r="Q201" s="15"/>
      <c r="R201" s="30"/>
      <c r="S201" s="30"/>
      <c r="T201" s="30"/>
      <c r="U201" s="30"/>
      <c r="V201" s="30"/>
      <c r="W201" s="30"/>
      <c r="X201" s="30"/>
      <c r="Y201" s="30"/>
    </row>
    <row r="202" spans="1:25" ht="21.75" thickBot="1">
      <c r="A202" s="30"/>
      <c r="B202" s="24"/>
      <c r="C202" s="24"/>
      <c r="D202" s="24"/>
      <c r="E202" s="24"/>
      <c r="F202" s="24"/>
      <c r="G202" s="24"/>
      <c r="H202" s="24"/>
      <c r="I202" s="5"/>
      <c r="J202" s="5"/>
      <c r="K202" s="5"/>
      <c r="L202" s="24"/>
      <c r="M202" s="24"/>
      <c r="N202" s="24"/>
      <c r="O202" s="23"/>
      <c r="P202" s="23"/>
      <c r="Q202" s="15"/>
      <c r="R202" s="30"/>
      <c r="S202" s="550" t="s">
        <v>76</v>
      </c>
      <c r="T202" s="550"/>
      <c r="U202" s="550"/>
      <c r="V202" s="550"/>
      <c r="W202" s="550"/>
      <c r="X202" s="30"/>
      <c r="Y202" s="30"/>
    </row>
    <row r="203" spans="1:25" ht="21">
      <c r="A203" s="30"/>
      <c r="B203" s="536" t="s">
        <v>87</v>
      </c>
      <c r="C203" s="537"/>
      <c r="D203" s="537"/>
      <c r="E203" s="537"/>
      <c r="F203" s="537"/>
      <c r="G203" s="537"/>
      <c r="H203" s="537"/>
      <c r="I203" s="537"/>
      <c r="J203" s="537"/>
      <c r="K203" s="537"/>
      <c r="L203" s="537"/>
      <c r="M203" s="537"/>
      <c r="N203" s="537"/>
      <c r="O203" s="538"/>
      <c r="P203" s="23"/>
      <c r="Q203" s="15"/>
      <c r="R203" s="30"/>
      <c r="S203" s="551" t="s">
        <v>77</v>
      </c>
      <c r="T203" s="551"/>
      <c r="U203" s="551"/>
      <c r="V203" s="551"/>
      <c r="W203" s="551"/>
      <c r="X203" s="30"/>
      <c r="Y203" s="30"/>
    </row>
    <row r="204" spans="1:25" ht="21">
      <c r="A204" s="30"/>
      <c r="B204" s="25">
        <v>100</v>
      </c>
      <c r="C204" s="19" t="s">
        <v>89</v>
      </c>
      <c r="D204" s="19" t="s">
        <v>100</v>
      </c>
      <c r="E204" s="19"/>
      <c r="F204" s="19"/>
      <c r="G204" s="19"/>
      <c r="H204" s="19"/>
      <c r="I204" s="19"/>
      <c r="J204" s="15"/>
      <c r="K204" s="15"/>
      <c r="L204" s="15"/>
      <c r="M204" s="15"/>
      <c r="N204" s="15"/>
      <c r="O204" s="16"/>
      <c r="P204" s="15"/>
      <c r="Q204" s="15"/>
      <c r="R204" s="30"/>
      <c r="S204" s="552" t="s">
        <v>78</v>
      </c>
      <c r="T204" s="552"/>
      <c r="U204" s="552"/>
      <c r="V204" s="552"/>
      <c r="W204" s="552"/>
      <c r="X204" s="30"/>
      <c r="Y204" s="30"/>
    </row>
    <row r="205" spans="1:25" ht="21">
      <c r="A205" s="30"/>
      <c r="B205" s="25">
        <v>150</v>
      </c>
      <c r="C205" s="19" t="s">
        <v>89</v>
      </c>
      <c r="D205" s="19" t="s">
        <v>99</v>
      </c>
      <c r="E205" s="19"/>
      <c r="F205" s="19"/>
      <c r="G205" s="19"/>
      <c r="H205" s="19"/>
      <c r="I205" s="19"/>
      <c r="J205" s="15"/>
      <c r="K205" s="15"/>
      <c r="L205" s="15"/>
      <c r="M205" s="15"/>
      <c r="N205" s="15"/>
      <c r="O205" s="16"/>
      <c r="P205" s="15"/>
      <c r="Q205" s="15"/>
      <c r="R205" s="30"/>
      <c r="S205" s="30"/>
      <c r="T205" s="30"/>
      <c r="U205" s="30"/>
      <c r="V205" s="30"/>
      <c r="W205" s="30"/>
      <c r="X205" s="30"/>
      <c r="Y205" s="30"/>
    </row>
    <row r="206" spans="1:25" ht="21.75" thickBot="1">
      <c r="A206" s="30"/>
      <c r="B206" s="26">
        <v>180</v>
      </c>
      <c r="C206" s="27" t="s">
        <v>89</v>
      </c>
      <c r="D206" s="27" t="s">
        <v>101</v>
      </c>
      <c r="E206" s="27"/>
      <c r="F206" s="27"/>
      <c r="G206" s="27"/>
      <c r="H206" s="27"/>
      <c r="I206" s="27"/>
      <c r="J206" s="22"/>
      <c r="K206" s="22"/>
      <c r="L206" s="22"/>
      <c r="M206" s="22"/>
      <c r="N206" s="22"/>
      <c r="O206" s="28"/>
      <c r="P206" s="15"/>
      <c r="Q206" s="15"/>
      <c r="R206" s="30"/>
      <c r="S206" s="30"/>
      <c r="T206" s="30"/>
      <c r="U206" s="30"/>
      <c r="V206" s="30"/>
      <c r="W206" s="30"/>
      <c r="X206" s="30"/>
      <c r="Y206" s="30"/>
    </row>
    <row r="207" spans="1:25" ht="21.75" thickBot="1">
      <c r="A207" s="30"/>
      <c r="B207" s="19"/>
      <c r="C207" s="19"/>
      <c r="D207" s="19"/>
      <c r="E207" s="19"/>
      <c r="F207" s="19"/>
      <c r="G207" s="19"/>
      <c r="H207" s="19"/>
      <c r="I207" s="19"/>
      <c r="J207" s="15"/>
      <c r="K207" s="15"/>
      <c r="L207" s="15"/>
      <c r="M207" s="15"/>
      <c r="N207" s="15"/>
      <c r="O207" s="15"/>
      <c r="P207" s="15"/>
      <c r="Q207" s="15"/>
      <c r="R207" s="30"/>
      <c r="S207" s="30"/>
      <c r="T207" s="30"/>
      <c r="U207" s="30"/>
      <c r="V207" s="30"/>
      <c r="W207" s="30"/>
      <c r="X207" s="30"/>
      <c r="Y207" s="30"/>
    </row>
    <row r="208" spans="1:25" ht="21">
      <c r="A208" s="30"/>
      <c r="B208" s="536" t="s">
        <v>88</v>
      </c>
      <c r="C208" s="537"/>
      <c r="D208" s="537"/>
      <c r="E208" s="537"/>
      <c r="F208" s="537"/>
      <c r="G208" s="537"/>
      <c r="H208" s="537"/>
      <c r="I208" s="537"/>
      <c r="J208" s="537"/>
      <c r="K208" s="537"/>
      <c r="L208" s="537"/>
      <c r="M208" s="537"/>
      <c r="N208" s="537"/>
      <c r="O208" s="538"/>
      <c r="P208" s="15"/>
      <c r="Q208" s="15"/>
      <c r="R208" s="30"/>
      <c r="S208" s="30"/>
      <c r="T208" s="30"/>
      <c r="U208" s="30"/>
      <c r="V208" s="30"/>
      <c r="W208" s="30"/>
      <c r="X208" s="30"/>
      <c r="Y208" s="30"/>
    </row>
    <row r="209" spans="1:25" ht="21">
      <c r="A209" s="30"/>
      <c r="B209" s="25">
        <v>50</v>
      </c>
      <c r="C209" s="19" t="s">
        <v>89</v>
      </c>
      <c r="D209" s="539" t="s">
        <v>103</v>
      </c>
      <c r="E209" s="539"/>
      <c r="F209" s="539"/>
      <c r="G209" s="539"/>
      <c r="H209" s="539"/>
      <c r="I209" s="539"/>
      <c r="J209" s="539"/>
      <c r="K209" s="539"/>
      <c r="L209" s="539"/>
      <c r="M209" s="539"/>
      <c r="N209" s="539"/>
      <c r="O209" s="540"/>
      <c r="P209" s="15"/>
      <c r="Q209" s="15"/>
      <c r="R209" s="30"/>
      <c r="S209" s="30"/>
      <c r="T209" s="30"/>
      <c r="U209" s="30"/>
      <c r="V209" s="30"/>
      <c r="W209" s="30"/>
      <c r="X209" s="30"/>
      <c r="Y209" s="30"/>
    </row>
    <row r="210" spans="1:25" ht="21">
      <c r="A210" s="30"/>
      <c r="B210" s="25">
        <v>100</v>
      </c>
      <c r="C210" s="19" t="s">
        <v>89</v>
      </c>
      <c r="D210" s="539"/>
      <c r="E210" s="539"/>
      <c r="F210" s="539"/>
      <c r="G210" s="539"/>
      <c r="H210" s="539"/>
      <c r="I210" s="539"/>
      <c r="J210" s="539"/>
      <c r="K210" s="539"/>
      <c r="L210" s="539"/>
      <c r="M210" s="539"/>
      <c r="N210" s="539"/>
      <c r="O210" s="540"/>
      <c r="P210" s="15"/>
      <c r="Q210" s="15"/>
      <c r="R210" s="30"/>
      <c r="S210" s="30"/>
      <c r="T210" s="30"/>
      <c r="U210" s="30"/>
      <c r="V210" s="30"/>
      <c r="W210" s="30"/>
      <c r="X210" s="30"/>
      <c r="Y210" s="30"/>
    </row>
    <row r="211" spans="1:25" ht="21.75" thickBot="1">
      <c r="A211" s="30"/>
      <c r="B211" s="26">
        <v>175</v>
      </c>
      <c r="C211" s="27" t="s">
        <v>89</v>
      </c>
      <c r="D211" s="541"/>
      <c r="E211" s="541"/>
      <c r="F211" s="541"/>
      <c r="G211" s="541"/>
      <c r="H211" s="541"/>
      <c r="I211" s="541"/>
      <c r="J211" s="541"/>
      <c r="K211" s="541"/>
      <c r="L211" s="541"/>
      <c r="M211" s="541"/>
      <c r="N211" s="541"/>
      <c r="O211" s="542"/>
      <c r="P211" s="15"/>
      <c r="Q211" s="15"/>
      <c r="R211" s="30"/>
      <c r="S211" s="30"/>
      <c r="T211" s="30"/>
      <c r="U211" s="30"/>
      <c r="V211" s="30"/>
      <c r="W211" s="30"/>
      <c r="X211" s="30"/>
      <c r="Y211" s="30"/>
    </row>
    <row r="212" spans="1:25">
      <c r="A212" s="30"/>
      <c r="B212" s="15"/>
      <c r="C212" s="15"/>
      <c r="D212" s="5"/>
      <c r="E212" s="15"/>
      <c r="F212" s="15"/>
      <c r="G212" s="15"/>
      <c r="H212" s="15"/>
      <c r="I212" s="15"/>
      <c r="J212" s="15"/>
      <c r="K212" s="15"/>
      <c r="L212" s="15"/>
      <c r="M212" s="15"/>
      <c r="N212" s="15"/>
      <c r="O212" s="15"/>
      <c r="P212" s="15"/>
      <c r="Q212" s="15"/>
      <c r="R212" s="30"/>
      <c r="S212" s="30"/>
      <c r="T212" s="30"/>
      <c r="U212" s="30"/>
      <c r="V212" s="30"/>
      <c r="W212" s="30"/>
      <c r="X212" s="30"/>
      <c r="Y212" s="30"/>
    </row>
    <row r="213" spans="1:25">
      <c r="A213" s="30"/>
      <c r="B213" s="15" t="s">
        <v>345</v>
      </c>
      <c r="C213" s="15"/>
      <c r="D213" s="15"/>
      <c r="E213" s="15"/>
      <c r="F213" s="15"/>
      <c r="G213" s="15"/>
      <c r="H213" s="30"/>
      <c r="I213" s="15"/>
      <c r="J213" s="15" t="s">
        <v>341</v>
      </c>
      <c r="K213" s="15"/>
      <c r="L213" s="15"/>
      <c r="M213" s="15"/>
      <c r="N213" s="30"/>
      <c r="O213" s="15"/>
      <c r="P213" s="15"/>
      <c r="Q213" s="15"/>
      <c r="R213" s="30"/>
      <c r="S213" s="30"/>
      <c r="T213" s="30"/>
      <c r="U213" s="30"/>
      <c r="V213" s="30"/>
      <c r="W213" s="30"/>
      <c r="X213" s="30"/>
      <c r="Y213" s="30"/>
    </row>
    <row r="214" spans="1:25">
      <c r="A214" s="30"/>
      <c r="B214" s="15" t="s">
        <v>346</v>
      </c>
      <c r="C214" s="15"/>
      <c r="D214" s="15"/>
      <c r="E214" s="15"/>
      <c r="F214" s="15"/>
      <c r="G214" s="15"/>
      <c r="H214" s="30"/>
      <c r="I214" s="15"/>
      <c r="J214" s="15" t="s">
        <v>107</v>
      </c>
      <c r="K214" s="15"/>
      <c r="L214" s="15"/>
      <c r="M214" s="15"/>
      <c r="N214" s="30"/>
      <c r="O214" s="15"/>
      <c r="P214" s="15"/>
      <c r="Q214" s="15"/>
      <c r="R214" s="30"/>
      <c r="S214" s="30"/>
      <c r="T214" s="30"/>
      <c r="U214" s="30"/>
      <c r="V214" s="30"/>
      <c r="W214" s="30"/>
      <c r="X214" s="30"/>
      <c r="Y214" s="30"/>
    </row>
    <row r="215" spans="1:25">
      <c r="A215" s="30"/>
      <c r="B215" s="15"/>
      <c r="C215" s="15"/>
      <c r="D215" s="15"/>
      <c r="E215" s="15"/>
      <c r="F215" s="15"/>
      <c r="G215" s="15"/>
      <c r="H215" s="15"/>
      <c r="I215" s="15"/>
      <c r="J215" s="15"/>
      <c r="K215" s="15"/>
      <c r="L215" s="15"/>
      <c r="M215" s="15"/>
      <c r="N215" s="15"/>
      <c r="O215" s="15"/>
      <c r="P215" s="15"/>
      <c r="Q215" s="15"/>
      <c r="R215" s="30"/>
      <c r="S215" s="30"/>
      <c r="T215" s="30"/>
      <c r="U215" s="30"/>
      <c r="V215" s="30"/>
      <c r="W215" s="30"/>
      <c r="X215" s="30"/>
      <c r="Y215" s="30"/>
    </row>
    <row r="216" spans="1:25" ht="21">
      <c r="A216" s="30"/>
      <c r="B216" s="29" t="str">
        <f>CONCATENATE(B213,M200,N200)</f>
        <v>Aktuel tilsat mængde af Nitrit 108 mg / kg kød</v>
      </c>
      <c r="C216" s="29"/>
      <c r="D216" s="29"/>
      <c r="E216" s="29"/>
      <c r="F216" s="29"/>
      <c r="G216" s="29"/>
      <c r="H216" s="29"/>
      <c r="I216" s="29"/>
      <c r="J216" s="15" t="s">
        <v>343</v>
      </c>
      <c r="K216" s="29"/>
      <c r="L216" s="15"/>
      <c r="M216" s="15"/>
      <c r="N216" s="15"/>
      <c r="O216" s="15"/>
      <c r="P216" s="15"/>
      <c r="Q216" s="15"/>
      <c r="R216" s="30"/>
      <c r="S216" s="30"/>
      <c r="T216" s="30"/>
      <c r="U216" s="30"/>
      <c r="V216" s="30"/>
      <c r="W216" s="30"/>
      <c r="X216" s="30"/>
      <c r="Y216" s="30"/>
    </row>
    <row r="217" spans="1:25" ht="21">
      <c r="A217" s="30"/>
      <c r="B217" s="29" t="str">
        <f>CONCATENATE(B214,M200,P200)</f>
        <v>Actual added amount of Nitrite 108 mg / kg meat</v>
      </c>
      <c r="C217" s="15"/>
      <c r="D217" s="15"/>
      <c r="E217" s="15"/>
      <c r="F217" s="15"/>
      <c r="G217" s="15"/>
      <c r="H217" s="15"/>
      <c r="I217" s="15"/>
      <c r="J217" s="15" t="s">
        <v>344</v>
      </c>
      <c r="K217" s="15"/>
      <c r="L217" s="15"/>
      <c r="M217" s="15"/>
      <c r="N217" s="15"/>
      <c r="O217" s="15"/>
      <c r="P217" s="15"/>
      <c r="Q217" s="15"/>
      <c r="R217" s="30"/>
      <c r="S217" s="30"/>
      <c r="T217" s="30"/>
      <c r="U217" s="30"/>
      <c r="V217" s="30"/>
      <c r="W217" s="30"/>
      <c r="X217" s="30"/>
      <c r="Y217" s="30"/>
    </row>
    <row r="218" spans="1:25" ht="21">
      <c r="A218" s="30"/>
      <c r="B218" s="29"/>
      <c r="C218" s="15"/>
      <c r="D218" s="15"/>
      <c r="E218" s="15"/>
      <c r="F218" s="15"/>
      <c r="G218" s="15"/>
      <c r="H218" s="15"/>
      <c r="I218" s="15"/>
      <c r="J218" s="15"/>
      <c r="K218" s="15"/>
      <c r="L218" s="15"/>
      <c r="M218" s="15"/>
      <c r="N218" s="15"/>
      <c r="O218" s="15"/>
      <c r="P218" s="15"/>
      <c r="Q218" s="15"/>
      <c r="R218" s="30"/>
      <c r="S218" s="30"/>
      <c r="T218" s="30"/>
      <c r="U218" s="30"/>
      <c r="V218" s="30"/>
      <c r="W218" s="30"/>
      <c r="X218" s="30"/>
      <c r="Y218" s="30"/>
    </row>
    <row r="219" spans="1:25" ht="21">
      <c r="A219" s="30"/>
      <c r="B219" s="29"/>
      <c r="C219" s="15"/>
      <c r="D219" s="15"/>
      <c r="E219" s="15"/>
      <c r="F219" s="15"/>
      <c r="G219" s="15"/>
      <c r="H219" s="15"/>
      <c r="I219" s="15"/>
      <c r="J219" s="15"/>
      <c r="K219" s="15"/>
      <c r="L219" s="15"/>
      <c r="M219" s="15"/>
      <c r="N219" s="15"/>
      <c r="O219" s="15"/>
      <c r="P219" s="15"/>
      <c r="Q219" s="15"/>
      <c r="R219" s="30"/>
      <c r="S219" s="30"/>
      <c r="T219" s="30"/>
      <c r="U219" s="30"/>
      <c r="V219" s="30"/>
      <c r="W219" s="30"/>
      <c r="X219" s="30"/>
      <c r="Y219" s="30"/>
    </row>
    <row r="220" spans="1:25" ht="21">
      <c r="A220" s="30"/>
      <c r="B220" s="29"/>
      <c r="C220" s="15"/>
      <c r="D220" s="15"/>
      <c r="E220" s="15"/>
      <c r="F220" s="15"/>
      <c r="G220" s="15"/>
      <c r="H220" s="15"/>
      <c r="I220" s="15"/>
      <c r="J220" s="15"/>
      <c r="K220" s="15"/>
      <c r="L220" s="15"/>
      <c r="M220" s="15"/>
      <c r="N220" s="15"/>
      <c r="O220" s="15"/>
      <c r="P220" s="15"/>
      <c r="Q220" s="15"/>
      <c r="R220" s="30"/>
      <c r="S220" s="30"/>
      <c r="T220" s="30"/>
      <c r="U220" s="30"/>
      <c r="V220" s="30"/>
      <c r="W220" s="30"/>
      <c r="X220" s="30"/>
      <c r="Y220" s="30"/>
    </row>
    <row r="221" spans="1:25" ht="21">
      <c r="A221" s="30"/>
      <c r="B221" s="29"/>
      <c r="C221" s="15"/>
      <c r="D221" s="15"/>
      <c r="E221" s="15"/>
      <c r="F221" s="15"/>
      <c r="G221" s="15"/>
      <c r="H221" s="15"/>
      <c r="I221" s="15"/>
      <c r="J221" s="15"/>
      <c r="K221" s="15"/>
      <c r="L221" s="15"/>
      <c r="M221" s="15"/>
      <c r="N221" s="15"/>
      <c r="O221" s="15"/>
      <c r="P221" s="15"/>
      <c r="Q221" s="15"/>
      <c r="R221" s="30"/>
      <c r="S221" s="30"/>
      <c r="T221" s="30"/>
      <c r="U221" s="30"/>
      <c r="V221" s="30"/>
      <c r="W221" s="30"/>
      <c r="X221" s="30"/>
      <c r="Y221" s="30"/>
    </row>
    <row r="222" spans="1:25" ht="21">
      <c r="A222" s="30"/>
      <c r="B222" s="29"/>
      <c r="C222" s="15"/>
      <c r="D222" s="15"/>
      <c r="E222" s="15"/>
      <c r="F222" s="15"/>
      <c r="G222" s="15"/>
      <c r="H222" s="15"/>
      <c r="I222" s="15"/>
      <c r="J222" s="15"/>
      <c r="K222" s="15"/>
      <c r="L222" s="15"/>
      <c r="M222" s="15"/>
      <c r="N222" s="15"/>
      <c r="O222" s="15"/>
      <c r="P222" s="15"/>
      <c r="Q222" s="15"/>
      <c r="R222" s="30"/>
      <c r="S222" s="30"/>
      <c r="T222" s="30"/>
      <c r="U222" s="30"/>
      <c r="V222" s="30"/>
      <c r="W222" s="30"/>
      <c r="X222" s="30"/>
      <c r="Y222" s="30"/>
    </row>
    <row r="223" spans="1:25" ht="21">
      <c r="A223" s="30"/>
      <c r="B223" s="29"/>
      <c r="C223" s="15"/>
      <c r="D223" s="15"/>
      <c r="E223" s="15"/>
      <c r="F223" s="15"/>
      <c r="G223" s="15"/>
      <c r="H223" s="15"/>
      <c r="I223" s="15"/>
      <c r="J223" s="15"/>
      <c r="K223" s="15"/>
      <c r="L223" s="15"/>
      <c r="M223" s="15"/>
      <c r="N223" s="15"/>
      <c r="O223" s="15"/>
      <c r="P223" s="15"/>
      <c r="Q223" s="15"/>
      <c r="R223" s="30"/>
      <c r="S223" s="30"/>
      <c r="T223" s="30"/>
      <c r="U223" s="30"/>
      <c r="V223" s="30"/>
      <c r="W223" s="30"/>
      <c r="X223" s="30"/>
      <c r="Y223" s="30"/>
    </row>
    <row r="224" spans="1:25" ht="21">
      <c r="A224" s="30"/>
      <c r="B224" s="29"/>
      <c r="C224" s="15"/>
      <c r="D224" s="15"/>
      <c r="E224" s="15"/>
      <c r="F224" s="15"/>
      <c r="G224" s="15"/>
      <c r="H224" s="15"/>
      <c r="I224" s="15"/>
      <c r="J224" s="15"/>
      <c r="K224" s="15"/>
      <c r="L224" s="15"/>
      <c r="M224" s="15"/>
      <c r="N224" s="15"/>
      <c r="O224" s="15"/>
      <c r="P224" s="15"/>
      <c r="Q224" s="15"/>
      <c r="R224" s="30"/>
      <c r="S224" s="30"/>
      <c r="T224" s="30"/>
      <c r="U224" s="30"/>
      <c r="V224" s="30"/>
      <c r="W224" s="30"/>
      <c r="X224" s="30"/>
      <c r="Y224" s="30"/>
    </row>
    <row r="225" spans="1:25" ht="21">
      <c r="A225" s="30"/>
      <c r="B225" s="29"/>
      <c r="C225" s="15"/>
      <c r="D225" s="15"/>
      <c r="E225" s="15"/>
      <c r="F225" s="15"/>
      <c r="G225" s="15"/>
      <c r="H225" s="15"/>
      <c r="I225" s="15"/>
      <c r="J225" s="15"/>
      <c r="K225" s="15"/>
      <c r="L225" s="15"/>
      <c r="M225" s="15"/>
      <c r="N225" s="15"/>
      <c r="O225" s="15"/>
      <c r="P225" s="15"/>
      <c r="Q225" s="15"/>
      <c r="R225" s="30"/>
      <c r="S225" s="30"/>
      <c r="T225" s="30"/>
      <c r="U225" s="30"/>
      <c r="V225" s="30"/>
      <c r="W225" s="30"/>
      <c r="X225" s="30"/>
      <c r="Y225" s="30"/>
    </row>
    <row r="226" spans="1:25" ht="21">
      <c r="A226" s="30"/>
      <c r="B226" s="29"/>
      <c r="C226" s="15"/>
      <c r="D226" s="15"/>
      <c r="E226" s="15"/>
      <c r="F226" s="15"/>
      <c r="G226" s="15"/>
      <c r="H226" s="15"/>
      <c r="I226" s="15"/>
      <c r="J226" s="15"/>
      <c r="K226" s="15"/>
      <c r="L226" s="15"/>
      <c r="M226" s="15"/>
      <c r="N226" s="15"/>
      <c r="O226" s="15"/>
      <c r="P226" s="15"/>
      <c r="Q226" s="15"/>
      <c r="R226" s="30"/>
      <c r="S226" s="30"/>
      <c r="T226" s="30"/>
      <c r="U226" s="30"/>
      <c r="V226" s="30"/>
      <c r="W226" s="30"/>
      <c r="X226" s="30"/>
      <c r="Y226" s="30"/>
    </row>
    <row r="227" spans="1:25" ht="21">
      <c r="A227" s="30"/>
      <c r="B227" s="29"/>
      <c r="C227" s="15"/>
      <c r="D227" s="15"/>
      <c r="E227" s="15"/>
      <c r="F227" s="15"/>
      <c r="G227" s="15"/>
      <c r="H227" s="15"/>
      <c r="I227" s="15"/>
      <c r="J227" s="15"/>
      <c r="K227" s="15"/>
      <c r="L227" s="15"/>
      <c r="M227" s="15"/>
      <c r="N227" s="15"/>
      <c r="O227" s="15"/>
      <c r="P227" s="15"/>
      <c r="Q227" s="15"/>
      <c r="R227" s="30"/>
      <c r="S227" s="30"/>
      <c r="T227" s="30"/>
      <c r="U227" s="30"/>
      <c r="V227" s="30"/>
      <c r="W227" s="30"/>
      <c r="X227" s="30"/>
      <c r="Y227" s="30"/>
    </row>
    <row r="228" spans="1:25" ht="21">
      <c r="A228" s="30"/>
      <c r="B228" s="29"/>
      <c r="C228" s="15"/>
      <c r="D228" s="15"/>
      <c r="E228" s="15"/>
      <c r="F228" s="15"/>
      <c r="G228" s="15"/>
      <c r="H228" s="15"/>
      <c r="I228" s="15"/>
      <c r="J228" s="15"/>
      <c r="K228" s="15"/>
      <c r="L228" s="15"/>
      <c r="M228" s="15"/>
      <c r="N228" s="15"/>
      <c r="O228" s="15"/>
      <c r="P228" s="15"/>
      <c r="Q228" s="15"/>
      <c r="R228" s="30"/>
      <c r="S228" s="30"/>
      <c r="T228" s="30"/>
      <c r="U228" s="30"/>
      <c r="V228" s="30"/>
      <c r="W228" s="30"/>
      <c r="X228" s="30"/>
      <c r="Y228" s="30"/>
    </row>
    <row r="229" spans="1:25" ht="21">
      <c r="A229" s="30"/>
      <c r="B229" s="29"/>
      <c r="C229" s="15"/>
      <c r="D229" s="15"/>
      <c r="E229" s="15"/>
      <c r="F229" s="15"/>
      <c r="G229" s="15"/>
      <c r="H229" s="15"/>
      <c r="I229" s="15"/>
      <c r="J229" s="15"/>
      <c r="K229" s="15"/>
      <c r="L229" s="15"/>
      <c r="M229" s="15"/>
      <c r="N229" s="15"/>
      <c r="O229" s="15"/>
      <c r="P229" s="15"/>
      <c r="Q229" s="15"/>
      <c r="R229" s="30"/>
      <c r="S229" s="30"/>
      <c r="T229" s="30"/>
      <c r="U229" s="30"/>
      <c r="V229" s="30"/>
      <c r="W229" s="30"/>
      <c r="X229" s="30"/>
      <c r="Y229" s="30"/>
    </row>
    <row r="230" spans="1:25" ht="21">
      <c r="A230" s="30"/>
      <c r="B230" s="29"/>
      <c r="C230" s="15"/>
      <c r="D230" s="15"/>
      <c r="E230" s="15"/>
      <c r="F230" s="15"/>
      <c r="G230" s="15"/>
      <c r="H230" s="15"/>
      <c r="I230" s="15"/>
      <c r="J230" s="15"/>
      <c r="K230" s="15"/>
      <c r="L230" s="15"/>
      <c r="M230" s="15"/>
      <c r="N230" s="15"/>
      <c r="O230" s="15"/>
      <c r="P230" s="15"/>
      <c r="Q230" s="15"/>
      <c r="R230" s="30"/>
      <c r="S230" s="30"/>
      <c r="T230" s="30"/>
      <c r="U230" s="30"/>
      <c r="V230" s="30"/>
      <c r="W230" s="30"/>
      <c r="X230" s="30"/>
      <c r="Y230" s="30"/>
    </row>
    <row r="231" spans="1:25" ht="21">
      <c r="A231" s="30"/>
      <c r="B231" s="29"/>
      <c r="C231" s="15"/>
      <c r="D231" s="15"/>
      <c r="E231" s="15"/>
      <c r="F231" s="15"/>
      <c r="G231" s="15"/>
      <c r="H231" s="15"/>
      <c r="I231" s="15"/>
      <c r="J231" s="15"/>
      <c r="K231" s="15"/>
      <c r="L231" s="15"/>
      <c r="M231" s="15"/>
      <c r="N231" s="15"/>
      <c r="O231" s="15"/>
      <c r="P231" s="15"/>
      <c r="Q231" s="15"/>
      <c r="R231" s="30"/>
      <c r="S231" s="30"/>
      <c r="T231" s="30"/>
      <c r="U231" s="30"/>
      <c r="V231" s="30"/>
      <c r="W231" s="30"/>
      <c r="X231" s="30"/>
      <c r="Y231" s="30"/>
    </row>
    <row r="232" spans="1:25" ht="21">
      <c r="A232" s="30"/>
      <c r="B232" s="29"/>
      <c r="C232" s="15"/>
      <c r="D232" s="15"/>
      <c r="E232" s="15"/>
      <c r="F232" s="15"/>
      <c r="G232" s="15"/>
      <c r="H232" s="15"/>
      <c r="I232" s="15"/>
      <c r="J232" s="15"/>
      <c r="K232" s="15"/>
      <c r="L232" s="15"/>
      <c r="M232" s="15"/>
      <c r="N232" s="15"/>
      <c r="O232" s="15"/>
      <c r="P232" s="15"/>
      <c r="Q232" s="15"/>
      <c r="R232" s="30"/>
      <c r="S232" s="30"/>
      <c r="T232" s="30"/>
      <c r="U232" s="30"/>
      <c r="V232" s="30"/>
      <c r="W232" s="30"/>
      <c r="X232" s="30"/>
      <c r="Y232" s="30"/>
    </row>
    <row r="233" spans="1:25" ht="21">
      <c r="A233" s="30"/>
      <c r="B233" s="29"/>
      <c r="C233" s="15"/>
      <c r="D233" s="15"/>
      <c r="E233" s="15"/>
      <c r="F233" s="15"/>
      <c r="G233" s="15"/>
      <c r="H233" s="15"/>
      <c r="I233" s="15"/>
      <c r="J233" s="15"/>
      <c r="K233" s="15"/>
      <c r="L233" s="15"/>
      <c r="M233" s="15"/>
      <c r="N233" s="15"/>
      <c r="O233" s="15"/>
      <c r="P233" s="15"/>
      <c r="Q233" s="15"/>
      <c r="R233" s="30"/>
      <c r="S233" s="30"/>
      <c r="T233" s="30"/>
      <c r="U233" s="30"/>
      <c r="V233" s="30"/>
      <c r="W233" s="30"/>
      <c r="X233" s="30"/>
      <c r="Y233" s="30"/>
    </row>
    <row r="234" spans="1:25" ht="21">
      <c r="A234" s="30"/>
      <c r="B234" s="29"/>
      <c r="C234" s="15"/>
      <c r="D234" s="15"/>
      <c r="E234" s="15"/>
      <c r="F234" s="15"/>
      <c r="G234" s="15"/>
      <c r="H234" s="15"/>
      <c r="I234" s="15"/>
      <c r="J234" s="15"/>
      <c r="K234" s="15"/>
      <c r="L234" s="15"/>
      <c r="M234" s="15"/>
      <c r="N234" s="15"/>
      <c r="O234" s="15"/>
      <c r="P234" s="15"/>
      <c r="Q234" s="15"/>
      <c r="R234" s="30"/>
      <c r="S234" s="30"/>
      <c r="T234" s="30"/>
      <c r="U234" s="30"/>
      <c r="V234" s="30"/>
      <c r="W234" s="30"/>
      <c r="X234" s="30"/>
      <c r="Y234" s="30"/>
    </row>
    <row r="235" spans="1:25" ht="21">
      <c r="A235" s="30"/>
      <c r="B235" s="29"/>
      <c r="C235" s="15"/>
      <c r="D235" s="15"/>
      <c r="E235" s="15"/>
      <c r="F235" s="15"/>
      <c r="G235" s="15"/>
      <c r="H235" s="15"/>
      <c r="I235" s="15"/>
      <c r="J235" s="15"/>
      <c r="K235" s="15"/>
      <c r="L235" s="15"/>
      <c r="M235" s="15"/>
      <c r="N235" s="15"/>
      <c r="O235" s="15"/>
      <c r="P235" s="15"/>
      <c r="Q235" s="15"/>
      <c r="R235" s="30"/>
      <c r="S235" s="30"/>
      <c r="T235" s="30"/>
      <c r="U235" s="30"/>
      <c r="V235" s="30"/>
      <c r="W235" s="30"/>
      <c r="X235" s="30"/>
      <c r="Y235" s="30"/>
    </row>
    <row r="236" spans="1:25" ht="21">
      <c r="A236" s="30"/>
      <c r="B236" s="29"/>
      <c r="C236" s="15"/>
      <c r="D236" s="15"/>
      <c r="E236" s="15"/>
      <c r="F236" s="15"/>
      <c r="G236" s="15"/>
      <c r="H236" s="15"/>
      <c r="I236" s="15"/>
      <c r="J236" s="15"/>
      <c r="K236" s="15"/>
      <c r="L236" s="15"/>
      <c r="M236" s="15"/>
      <c r="N236" s="15"/>
      <c r="O236" s="15"/>
      <c r="P236" s="15"/>
      <c r="Q236" s="15"/>
      <c r="R236" s="30"/>
      <c r="S236" s="30"/>
      <c r="T236" s="30"/>
      <c r="U236" s="30"/>
      <c r="V236" s="30"/>
      <c r="W236" s="30"/>
      <c r="X236" s="30"/>
      <c r="Y236" s="30"/>
    </row>
    <row r="237" spans="1:25" ht="21">
      <c r="A237" s="30"/>
      <c r="B237" s="29"/>
      <c r="C237" s="15"/>
      <c r="D237" s="15"/>
      <c r="E237" s="15"/>
      <c r="F237" s="15"/>
      <c r="G237" s="15"/>
      <c r="H237" s="15"/>
      <c r="I237" s="15"/>
      <c r="J237" s="15"/>
      <c r="K237" s="15"/>
      <c r="L237" s="15"/>
      <c r="M237" s="15"/>
      <c r="N237" s="15"/>
      <c r="O237" s="15"/>
      <c r="P237" s="15"/>
      <c r="Q237" s="15"/>
      <c r="R237" s="30"/>
      <c r="S237" s="30"/>
      <c r="T237" s="30"/>
      <c r="U237" s="30"/>
      <c r="V237" s="30"/>
      <c r="W237" s="30"/>
      <c r="X237" s="30"/>
      <c r="Y237" s="30"/>
    </row>
    <row r="238" spans="1:25">
      <c r="A238" s="30"/>
      <c r="B238" s="30"/>
      <c r="C238" s="30"/>
      <c r="D238" s="30"/>
      <c r="E238" s="30"/>
      <c r="F238" s="30"/>
      <c r="G238" s="30"/>
      <c r="H238" s="30"/>
      <c r="I238" s="30"/>
      <c r="J238" s="30"/>
      <c r="K238" s="30"/>
      <c r="L238" s="30"/>
      <c r="M238" s="30"/>
      <c r="N238" s="30"/>
      <c r="O238" s="30"/>
      <c r="P238" s="30"/>
      <c r="Q238" s="30"/>
      <c r="R238" s="30"/>
      <c r="S238" s="30"/>
      <c r="T238" s="30"/>
      <c r="U238" s="30"/>
      <c r="V238" s="30"/>
      <c r="W238" s="30"/>
      <c r="X238" s="30"/>
      <c r="Y238" s="30"/>
    </row>
    <row r="239" spans="1:25">
      <c r="A239" s="30"/>
      <c r="B239" s="30"/>
      <c r="C239" s="30"/>
      <c r="D239" s="30"/>
      <c r="E239" s="30"/>
      <c r="F239" s="30"/>
      <c r="G239" s="30"/>
      <c r="H239" s="30"/>
      <c r="I239" s="30"/>
      <c r="J239" s="30"/>
      <c r="K239" s="30"/>
      <c r="L239" s="30"/>
      <c r="M239" s="30"/>
      <c r="N239" s="30"/>
      <c r="O239" s="30"/>
      <c r="P239" s="30"/>
      <c r="Q239" s="30"/>
      <c r="R239" s="30"/>
      <c r="S239" s="30"/>
      <c r="T239" s="30"/>
      <c r="U239" s="30"/>
      <c r="V239" s="30"/>
      <c r="W239" s="30"/>
      <c r="X239" s="30"/>
      <c r="Y239" s="30"/>
    </row>
    <row r="240" spans="1:25">
      <c r="A240" s="30"/>
      <c r="B240" s="30"/>
      <c r="C240" s="30"/>
      <c r="D240" s="30"/>
      <c r="E240" s="30"/>
      <c r="F240" s="30"/>
      <c r="G240" s="30"/>
      <c r="H240" s="30"/>
      <c r="I240" s="30"/>
      <c r="J240" s="30"/>
      <c r="K240" s="30"/>
      <c r="L240" s="30"/>
      <c r="M240" s="30"/>
      <c r="N240" s="30"/>
      <c r="O240" s="30"/>
      <c r="P240" s="30"/>
      <c r="Q240" s="30"/>
      <c r="R240" s="30"/>
      <c r="S240" s="30"/>
      <c r="T240" s="30"/>
      <c r="U240" s="30"/>
      <c r="V240" s="30"/>
      <c r="W240" s="30"/>
      <c r="X240" s="30"/>
      <c r="Y240" s="30"/>
    </row>
    <row r="241" spans="1:25">
      <c r="A241" s="30"/>
      <c r="B241" s="30"/>
      <c r="C241" s="30"/>
      <c r="D241" s="30"/>
      <c r="E241" s="30"/>
      <c r="F241" s="30"/>
      <c r="G241" s="30"/>
      <c r="H241" s="30"/>
      <c r="I241" s="30"/>
      <c r="J241" s="30"/>
      <c r="K241" s="30"/>
      <c r="L241" s="30"/>
      <c r="M241" s="30"/>
      <c r="N241" s="30"/>
      <c r="O241" s="30"/>
      <c r="P241" s="30"/>
      <c r="Q241" s="30"/>
      <c r="R241" s="30"/>
      <c r="S241" s="30"/>
      <c r="T241" s="30"/>
      <c r="U241" s="30"/>
      <c r="V241" s="30"/>
      <c r="W241" s="30"/>
      <c r="X241" s="30"/>
      <c r="Y241" s="30"/>
    </row>
    <row r="242" spans="1:25" ht="23.25">
      <c r="A242" s="30"/>
      <c r="B242" s="30"/>
      <c r="C242" s="32" t="s">
        <v>18</v>
      </c>
      <c r="D242" s="30"/>
      <c r="E242" s="30"/>
      <c r="F242" s="30"/>
      <c r="G242" s="30"/>
      <c r="H242" s="30"/>
      <c r="I242" s="30"/>
      <c r="J242" s="30"/>
      <c r="K242" s="30"/>
      <c r="L242" s="30"/>
      <c r="M242" s="30"/>
      <c r="N242" s="30"/>
      <c r="O242" s="30"/>
      <c r="P242" s="30"/>
      <c r="Q242" s="30"/>
      <c r="R242" s="30"/>
      <c r="S242" s="30"/>
      <c r="T242" s="30"/>
      <c r="U242" s="30"/>
      <c r="V242" s="30"/>
      <c r="W242" s="553" t="s">
        <v>19</v>
      </c>
      <c r="X242" s="553"/>
      <c r="Y242" s="30"/>
    </row>
    <row r="243" spans="1:25">
      <c r="A243" s="30"/>
      <c r="B243" s="30"/>
      <c r="C243" s="30"/>
      <c r="D243" s="30"/>
      <c r="E243" s="30"/>
      <c r="F243" s="30"/>
      <c r="G243" s="30"/>
      <c r="H243" s="30"/>
      <c r="I243" s="30"/>
      <c r="J243" s="30"/>
      <c r="K243" s="30"/>
      <c r="L243" s="30"/>
      <c r="M243" s="30"/>
      <c r="N243" s="30"/>
      <c r="O243" s="30"/>
      <c r="P243" s="30"/>
      <c r="Q243" s="30"/>
      <c r="R243" s="30"/>
      <c r="S243" s="30"/>
      <c r="T243" s="30"/>
      <c r="U243" s="30"/>
      <c r="V243" s="30"/>
      <c r="W243" s="30"/>
      <c r="X243" s="30"/>
      <c r="Y243" s="30"/>
    </row>
  </sheetData>
  <sheetProtection password="D7AA" sheet="1" objects="1" scenarios="1"/>
  <mergeCells count="112">
    <mergeCell ref="B182:O182"/>
    <mergeCell ref="S182:W182"/>
    <mergeCell ref="S183:W183"/>
    <mergeCell ref="B187:O187"/>
    <mergeCell ref="D188:O190"/>
    <mergeCell ref="B177:F177"/>
    <mergeCell ref="B178:F178"/>
    <mergeCell ref="B180:E180"/>
    <mergeCell ref="J180:K180"/>
    <mergeCell ref="M180:O180"/>
    <mergeCell ref="B140:O140"/>
    <mergeCell ref="S140:W140"/>
    <mergeCell ref="S141:W141"/>
    <mergeCell ref="B145:O145"/>
    <mergeCell ref="D146:O148"/>
    <mergeCell ref="B135:F135"/>
    <mergeCell ref="B136:F136"/>
    <mergeCell ref="B138:E138"/>
    <mergeCell ref="J138:K138"/>
    <mergeCell ref="M138:O138"/>
    <mergeCell ref="S76:W76"/>
    <mergeCell ref="B119:O119"/>
    <mergeCell ref="S119:W119"/>
    <mergeCell ref="S120:W120"/>
    <mergeCell ref="B124:O124"/>
    <mergeCell ref="D125:O127"/>
    <mergeCell ref="B114:F114"/>
    <mergeCell ref="B115:F115"/>
    <mergeCell ref="B117:E117"/>
    <mergeCell ref="J117:K117"/>
    <mergeCell ref="M117:O117"/>
    <mergeCell ref="B98:O98"/>
    <mergeCell ref="S98:W98"/>
    <mergeCell ref="S99:W99"/>
    <mergeCell ref="S97:W97"/>
    <mergeCell ref="B77:O77"/>
    <mergeCell ref="S77:W77"/>
    <mergeCell ref="S78:W78"/>
    <mergeCell ref="B82:O82"/>
    <mergeCell ref="D83:O85"/>
    <mergeCell ref="B31:F31"/>
    <mergeCell ref="B33:E33"/>
    <mergeCell ref="J33:K33"/>
    <mergeCell ref="M33:O33"/>
    <mergeCell ref="B35:O35"/>
    <mergeCell ref="D62:O64"/>
    <mergeCell ref="B61:O61"/>
    <mergeCell ref="B72:F72"/>
    <mergeCell ref="B93:F93"/>
    <mergeCell ref="B73:F73"/>
    <mergeCell ref="B75:E75"/>
    <mergeCell ref="J75:K75"/>
    <mergeCell ref="M75:O75"/>
    <mergeCell ref="S161:W161"/>
    <mergeCell ref="S162:W162"/>
    <mergeCell ref="J12:K12"/>
    <mergeCell ref="M12:O12"/>
    <mergeCell ref="B30:F30"/>
    <mergeCell ref="B14:O14"/>
    <mergeCell ref="B19:O19"/>
    <mergeCell ref="D20:O22"/>
    <mergeCell ref="B1:Y1"/>
    <mergeCell ref="B52:F52"/>
    <mergeCell ref="B56:O56"/>
    <mergeCell ref="M54:O54"/>
    <mergeCell ref="J54:K54"/>
    <mergeCell ref="B54:E54"/>
    <mergeCell ref="S55:W55"/>
    <mergeCell ref="S56:W56"/>
    <mergeCell ref="B103:O103"/>
    <mergeCell ref="D104:O106"/>
    <mergeCell ref="B94:F94"/>
    <mergeCell ref="B96:E96"/>
    <mergeCell ref="J96:K96"/>
    <mergeCell ref="M96:O96"/>
    <mergeCell ref="B40:O40"/>
    <mergeCell ref="D41:O43"/>
    <mergeCell ref="B166:O166"/>
    <mergeCell ref="D167:O169"/>
    <mergeCell ref="S57:W57"/>
    <mergeCell ref="B9:F9"/>
    <mergeCell ref="B51:F51"/>
    <mergeCell ref="S15:W15"/>
    <mergeCell ref="B10:F10"/>
    <mergeCell ref="B12:E12"/>
    <mergeCell ref="W242:X242"/>
    <mergeCell ref="S34:W34"/>
    <mergeCell ref="S35:W35"/>
    <mergeCell ref="S36:W36"/>
    <mergeCell ref="S13:W13"/>
    <mergeCell ref="S14:W14"/>
    <mergeCell ref="S118:W118"/>
    <mergeCell ref="S139:W139"/>
    <mergeCell ref="S160:W160"/>
    <mergeCell ref="S181:W181"/>
    <mergeCell ref="B156:F156"/>
    <mergeCell ref="B157:F157"/>
    <mergeCell ref="B159:E159"/>
    <mergeCell ref="J159:K159"/>
    <mergeCell ref="M159:O159"/>
    <mergeCell ref="B161:O161"/>
    <mergeCell ref="B208:O208"/>
    <mergeCell ref="D209:O211"/>
    <mergeCell ref="B198:F198"/>
    <mergeCell ref="B199:F199"/>
    <mergeCell ref="B201:E201"/>
    <mergeCell ref="J201:K201"/>
    <mergeCell ref="M201:O201"/>
    <mergeCell ref="S202:W202"/>
    <mergeCell ref="B203:O203"/>
    <mergeCell ref="S203:W203"/>
    <mergeCell ref="S204:W204"/>
  </mergeCells>
  <hyperlinks>
    <hyperlink ref="S56" r:id="rId1"/>
    <hyperlink ref="S35" r:id="rId2"/>
    <hyperlink ref="S14" r:id="rId3"/>
    <hyperlink ref="S77" r:id="rId4"/>
    <hyperlink ref="S98" r:id="rId5"/>
    <hyperlink ref="S119" r:id="rId6"/>
    <hyperlink ref="S140" r:id="rId7"/>
    <hyperlink ref="S161" r:id="rId8"/>
    <hyperlink ref="S182" r:id="rId9"/>
    <hyperlink ref="S203" r:id="rId10"/>
  </hyperlinks>
  <pageMargins left="0.7" right="0.7" top="0.75" bottom="0.75" header="0.3" footer="0.3"/>
  <pageSetup paperSize="9" orientation="portrait" r:id="rId11"/>
</worksheet>
</file>

<file path=xl/worksheets/sheet13.xml><?xml version="1.0" encoding="utf-8"?>
<worksheet xmlns="http://schemas.openxmlformats.org/spreadsheetml/2006/main" xmlns:r="http://schemas.openxmlformats.org/officeDocument/2006/relationships">
  <dimension ref="A1:AL48"/>
  <sheetViews>
    <sheetView workbookViewId="0">
      <selection activeCell="K1" sqref="K1:U1"/>
    </sheetView>
  </sheetViews>
  <sheetFormatPr defaultRowHeight="15.75"/>
  <cols>
    <col min="1" max="1" width="3.7109375" style="144" customWidth="1"/>
    <col min="2" max="3" width="12.7109375" style="144" customWidth="1"/>
    <col min="4" max="7" width="9.7109375" style="144" customWidth="1"/>
    <col min="8" max="8" width="10.7109375" style="144" customWidth="1"/>
    <col min="9" max="10" width="11.7109375" style="144" customWidth="1"/>
    <col min="11" max="12" width="12.7109375" style="144" customWidth="1"/>
    <col min="13" max="13" width="14" style="144" customWidth="1"/>
    <col min="14" max="15" width="12.7109375" style="144" customWidth="1"/>
    <col min="16" max="16" width="4.7109375" style="144" customWidth="1"/>
    <col min="17" max="18" width="12.7109375" style="144" customWidth="1"/>
    <col min="19" max="19" width="14" style="144" customWidth="1"/>
    <col min="20" max="21" width="12.7109375" style="144" customWidth="1"/>
    <col min="22" max="22" width="4.7109375" style="144" customWidth="1"/>
    <col min="23" max="16384" width="9.140625" style="144"/>
  </cols>
  <sheetData>
    <row r="1" spans="1:38" ht="26.25">
      <c r="A1" s="141"/>
      <c r="B1" s="142"/>
      <c r="C1" s="142"/>
      <c r="D1" s="142"/>
      <c r="E1" s="142"/>
      <c r="F1" s="142"/>
      <c r="G1" s="142"/>
      <c r="H1" s="142"/>
      <c r="I1" s="142"/>
      <c r="J1" s="142"/>
      <c r="K1" s="570" t="s">
        <v>156</v>
      </c>
      <c r="L1" s="570"/>
      <c r="M1" s="570"/>
      <c r="N1" s="570"/>
      <c r="O1" s="570"/>
      <c r="P1" s="570"/>
      <c r="Q1" s="570"/>
      <c r="R1" s="570"/>
      <c r="S1" s="570"/>
      <c r="T1" s="570"/>
      <c r="U1" s="570"/>
      <c r="V1" s="142"/>
      <c r="W1" s="142"/>
      <c r="X1" s="142"/>
      <c r="Y1" s="142"/>
      <c r="Z1" s="142"/>
      <c r="AA1" s="142"/>
      <c r="AB1" s="142"/>
      <c r="AC1" s="142"/>
      <c r="AD1" s="142"/>
      <c r="AE1" s="142"/>
      <c r="AF1" s="142"/>
      <c r="AG1" s="142"/>
      <c r="AH1" s="142"/>
      <c r="AI1" s="142"/>
      <c r="AJ1" s="142"/>
      <c r="AK1" s="142"/>
      <c r="AL1" s="143"/>
    </row>
    <row r="2" spans="1:38" ht="27" thickBot="1">
      <c r="A2" s="145"/>
      <c r="B2" s="146" t="s">
        <v>157</v>
      </c>
      <c r="C2" s="147"/>
      <c r="D2" s="147"/>
      <c r="E2" s="147"/>
      <c r="F2" s="147"/>
      <c r="G2" s="147"/>
      <c r="H2" s="147"/>
      <c r="I2" s="147"/>
      <c r="J2" s="147"/>
      <c r="K2" s="571" t="s">
        <v>158</v>
      </c>
      <c r="L2" s="571"/>
      <c r="M2" s="571"/>
      <c r="N2" s="571"/>
      <c r="O2" s="571"/>
      <c r="P2" s="147"/>
      <c r="Q2" s="571" t="s">
        <v>159</v>
      </c>
      <c r="R2" s="571"/>
      <c r="S2" s="571"/>
      <c r="T2" s="571"/>
      <c r="U2" s="571"/>
      <c r="V2" s="147"/>
      <c r="W2" s="148" t="s">
        <v>160</v>
      </c>
      <c r="X2" s="147"/>
      <c r="Y2" s="147"/>
      <c r="Z2" s="147"/>
      <c r="AA2" s="147"/>
      <c r="AB2" s="147"/>
      <c r="AC2" s="147"/>
      <c r="AD2" s="147"/>
      <c r="AE2" s="147"/>
      <c r="AF2" s="147"/>
      <c r="AG2" s="147"/>
      <c r="AH2" s="147"/>
      <c r="AI2" s="147"/>
      <c r="AJ2" s="147"/>
      <c r="AK2" s="147"/>
      <c r="AL2" s="149"/>
    </row>
    <row r="3" spans="1:38" ht="18" customHeight="1">
      <c r="A3" s="145"/>
      <c r="B3" s="147" t="s">
        <v>161</v>
      </c>
      <c r="C3" s="147"/>
      <c r="D3" s="147"/>
      <c r="E3" s="147"/>
      <c r="F3" s="147"/>
      <c r="G3" s="147"/>
      <c r="H3" s="147"/>
      <c r="I3" s="147"/>
      <c r="J3" s="147"/>
      <c r="K3" s="150" t="s">
        <v>162</v>
      </c>
      <c r="L3" s="151" t="s">
        <v>163</v>
      </c>
      <c r="M3" s="151" t="s">
        <v>164</v>
      </c>
      <c r="N3" s="151" t="s">
        <v>165</v>
      </c>
      <c r="O3" s="152" t="s">
        <v>166</v>
      </c>
      <c r="P3" s="147"/>
      <c r="Q3" s="150" t="s">
        <v>162</v>
      </c>
      <c r="R3" s="151" t="s">
        <v>163</v>
      </c>
      <c r="S3" s="151" t="s">
        <v>164</v>
      </c>
      <c r="T3" s="151" t="s">
        <v>165</v>
      </c>
      <c r="U3" s="152" t="s">
        <v>166</v>
      </c>
      <c r="V3" s="147"/>
      <c r="W3" s="147" t="s">
        <v>167</v>
      </c>
      <c r="X3" s="147"/>
      <c r="Y3" s="147"/>
      <c r="Z3" s="147"/>
      <c r="AA3" s="147"/>
      <c r="AB3" s="147"/>
      <c r="AC3" s="147"/>
      <c r="AD3" s="147"/>
      <c r="AE3" s="147"/>
      <c r="AF3" s="147"/>
      <c r="AG3" s="147"/>
      <c r="AH3" s="147"/>
      <c r="AI3" s="147"/>
      <c r="AJ3" s="147"/>
      <c r="AK3" s="147"/>
      <c r="AL3" s="149"/>
    </row>
    <row r="4" spans="1:38" ht="18" customHeight="1">
      <c r="A4" s="145"/>
      <c r="B4" s="147" t="s">
        <v>168</v>
      </c>
      <c r="C4" s="147"/>
      <c r="D4" s="147"/>
      <c r="E4" s="147"/>
      <c r="F4" s="147"/>
      <c r="G4" s="147"/>
      <c r="H4" s="147"/>
      <c r="I4" s="147"/>
      <c r="J4" s="147"/>
      <c r="K4" s="565" t="s">
        <v>169</v>
      </c>
      <c r="L4" s="566"/>
      <c r="M4" s="566"/>
      <c r="N4" s="153">
        <v>0.01</v>
      </c>
      <c r="O4" s="154">
        <v>4.0000000000000001E-3</v>
      </c>
      <c r="P4" s="147"/>
      <c r="Q4" s="565" t="s">
        <v>170</v>
      </c>
      <c r="R4" s="566"/>
      <c r="S4" s="566"/>
      <c r="T4" s="155">
        <v>2.5000000000000001E-2</v>
      </c>
      <c r="U4" s="154">
        <v>0.01</v>
      </c>
      <c r="V4" s="147"/>
      <c r="W4" s="147" t="s">
        <v>171</v>
      </c>
      <c r="X4" s="147"/>
      <c r="Y4" s="147"/>
      <c r="Z4" s="147"/>
      <c r="AA4" s="147"/>
      <c r="AB4" s="147"/>
      <c r="AC4" s="147"/>
      <c r="AD4" s="147"/>
      <c r="AE4" s="147"/>
      <c r="AF4" s="147"/>
      <c r="AG4" s="147"/>
      <c r="AH4" s="147"/>
      <c r="AI4" s="147"/>
      <c r="AJ4" s="147"/>
      <c r="AK4" s="147"/>
      <c r="AL4" s="149"/>
    </row>
    <row r="5" spans="1:38" ht="18" customHeight="1">
      <c r="A5" s="145"/>
      <c r="B5" s="147" t="s">
        <v>172</v>
      </c>
      <c r="C5" s="147"/>
      <c r="D5" s="147"/>
      <c r="E5" s="147"/>
      <c r="F5" s="147"/>
      <c r="G5" s="147"/>
      <c r="H5" s="147"/>
      <c r="I5" s="147"/>
      <c r="J5" s="147"/>
      <c r="K5" s="156" t="s">
        <v>5</v>
      </c>
      <c r="L5" s="157" t="s">
        <v>5</v>
      </c>
      <c r="M5" s="157" t="s">
        <v>5</v>
      </c>
      <c r="N5" s="157" t="s">
        <v>5</v>
      </c>
      <c r="O5" s="158" t="s">
        <v>5</v>
      </c>
      <c r="P5" s="147"/>
      <c r="Q5" s="156" t="s">
        <v>5</v>
      </c>
      <c r="R5" s="157" t="s">
        <v>5</v>
      </c>
      <c r="S5" s="157" t="s">
        <v>5</v>
      </c>
      <c r="T5" s="157" t="s">
        <v>5</v>
      </c>
      <c r="U5" s="158" t="s">
        <v>5</v>
      </c>
      <c r="V5" s="147"/>
      <c r="W5" s="147" t="s">
        <v>173</v>
      </c>
      <c r="X5" s="147"/>
      <c r="Y5" s="147"/>
      <c r="Z5" s="147"/>
      <c r="AA5" s="147"/>
      <c r="AB5" s="147"/>
      <c r="AC5" s="147"/>
      <c r="AD5" s="147"/>
      <c r="AE5" s="147"/>
      <c r="AF5" s="147"/>
      <c r="AG5" s="147"/>
      <c r="AH5" s="147"/>
      <c r="AI5" s="147"/>
      <c r="AJ5" s="147"/>
      <c r="AK5" s="147"/>
      <c r="AL5" s="149"/>
    </row>
    <row r="6" spans="1:38" ht="18" customHeight="1">
      <c r="A6" s="145"/>
      <c r="B6" s="147" t="s">
        <v>174</v>
      </c>
      <c r="C6" s="147"/>
      <c r="D6" s="147"/>
      <c r="E6" s="147"/>
      <c r="F6" s="147"/>
      <c r="G6" s="147"/>
      <c r="H6" s="147"/>
      <c r="I6" s="147"/>
      <c r="J6" s="147"/>
      <c r="K6" s="159">
        <v>600</v>
      </c>
      <c r="L6" s="160">
        <v>400</v>
      </c>
      <c r="M6" s="161">
        <f>K6+L6</f>
        <v>1000</v>
      </c>
      <c r="N6" s="162">
        <f>M6*$N$4</f>
        <v>10</v>
      </c>
      <c r="O6" s="163">
        <f>M6*$O$4</f>
        <v>4</v>
      </c>
      <c r="P6" s="147"/>
      <c r="Q6" s="159">
        <v>0</v>
      </c>
      <c r="R6" s="160">
        <v>220</v>
      </c>
      <c r="S6" s="161">
        <f>Q6+R6</f>
        <v>220</v>
      </c>
      <c r="T6" s="162">
        <f t="shared" ref="T6:T15" si="0">S6*$T$4</f>
        <v>5.5</v>
      </c>
      <c r="U6" s="163">
        <f t="shared" ref="U6:U15" si="1">S6*$U$4</f>
        <v>2.2000000000000002</v>
      </c>
      <c r="V6" s="147"/>
      <c r="W6" s="147" t="s">
        <v>175</v>
      </c>
      <c r="X6" s="147"/>
      <c r="Y6" s="147"/>
      <c r="Z6" s="147"/>
      <c r="AA6" s="147"/>
      <c r="AB6" s="147"/>
      <c r="AC6" s="147"/>
      <c r="AD6" s="147"/>
      <c r="AE6" s="147"/>
      <c r="AF6" s="147"/>
      <c r="AG6" s="147"/>
      <c r="AH6" s="147"/>
      <c r="AI6" s="147"/>
      <c r="AJ6" s="147"/>
      <c r="AK6" s="147"/>
      <c r="AL6" s="149"/>
    </row>
    <row r="7" spans="1:38" ht="18" customHeight="1">
      <c r="A7" s="145"/>
      <c r="B7" s="147" t="s">
        <v>176</v>
      </c>
      <c r="C7" s="147"/>
      <c r="D7" s="147"/>
      <c r="E7" s="147"/>
      <c r="F7" s="147"/>
      <c r="G7" s="147"/>
      <c r="H7" s="147"/>
      <c r="I7" s="147"/>
      <c r="J7" s="147"/>
      <c r="K7" s="184">
        <v>1200</v>
      </c>
      <c r="L7" s="185">
        <v>800</v>
      </c>
      <c r="M7" s="161">
        <f t="shared" ref="M7:M15" si="2">K7+L7</f>
        <v>2000</v>
      </c>
      <c r="N7" s="162">
        <f t="shared" ref="N7:N15" si="3">M7*$N$4</f>
        <v>20</v>
      </c>
      <c r="O7" s="163">
        <f t="shared" ref="O7:O15" si="4">M7*$O$4</f>
        <v>8</v>
      </c>
      <c r="P7" s="147"/>
      <c r="Q7" s="184">
        <v>1200</v>
      </c>
      <c r="R7" s="185">
        <v>800</v>
      </c>
      <c r="S7" s="161">
        <f t="shared" ref="S7:S15" si="5">Q7+R7</f>
        <v>2000</v>
      </c>
      <c r="T7" s="162">
        <f t="shared" si="0"/>
        <v>50</v>
      </c>
      <c r="U7" s="163">
        <f t="shared" si="1"/>
        <v>20</v>
      </c>
      <c r="V7" s="147"/>
      <c r="W7" s="147" t="s">
        <v>177</v>
      </c>
      <c r="X7" s="147"/>
      <c r="Y7" s="147"/>
      <c r="Z7" s="147"/>
      <c r="AA7" s="147"/>
      <c r="AB7" s="147"/>
      <c r="AC7" s="147"/>
      <c r="AD7" s="147"/>
      <c r="AE7" s="147"/>
      <c r="AF7" s="147"/>
      <c r="AG7" s="147"/>
      <c r="AH7" s="147"/>
      <c r="AI7" s="147"/>
      <c r="AJ7" s="147"/>
      <c r="AK7" s="147"/>
      <c r="AL7" s="149"/>
    </row>
    <row r="8" spans="1:38" ht="18" customHeight="1">
      <c r="A8" s="145"/>
      <c r="B8" s="147"/>
      <c r="C8" s="147"/>
      <c r="D8" s="147"/>
      <c r="E8" s="147"/>
      <c r="F8" s="147"/>
      <c r="G8" s="147"/>
      <c r="H8" s="147"/>
      <c r="I8" s="147"/>
      <c r="J8" s="147"/>
      <c r="K8" s="159">
        <v>1800</v>
      </c>
      <c r="L8" s="160">
        <v>1200</v>
      </c>
      <c r="M8" s="161">
        <f t="shared" si="2"/>
        <v>3000</v>
      </c>
      <c r="N8" s="162">
        <f t="shared" si="3"/>
        <v>30</v>
      </c>
      <c r="O8" s="163">
        <f t="shared" si="4"/>
        <v>12</v>
      </c>
      <c r="P8" s="147"/>
      <c r="Q8" s="159">
        <v>1800</v>
      </c>
      <c r="R8" s="160">
        <v>1200</v>
      </c>
      <c r="S8" s="161">
        <f t="shared" si="5"/>
        <v>3000</v>
      </c>
      <c r="T8" s="162">
        <f t="shared" si="0"/>
        <v>75</v>
      </c>
      <c r="U8" s="163">
        <f t="shared" si="1"/>
        <v>30</v>
      </c>
      <c r="V8" s="147"/>
      <c r="W8" s="147"/>
      <c r="X8" s="147"/>
      <c r="Y8" s="147"/>
      <c r="Z8" s="147"/>
      <c r="AA8" s="147"/>
      <c r="AB8" s="147"/>
      <c r="AC8" s="147"/>
      <c r="AD8" s="147"/>
      <c r="AE8" s="147"/>
      <c r="AF8" s="147"/>
      <c r="AG8" s="147"/>
      <c r="AH8" s="147"/>
      <c r="AI8" s="147"/>
      <c r="AJ8" s="147"/>
      <c r="AK8" s="147"/>
      <c r="AL8" s="149"/>
    </row>
    <row r="9" spans="1:38" ht="18" customHeight="1">
      <c r="A9" s="145"/>
      <c r="B9" s="147" t="s">
        <v>222</v>
      </c>
      <c r="C9" s="147"/>
      <c r="D9" s="147"/>
      <c r="E9" s="147"/>
      <c r="F9" s="147"/>
      <c r="G9" s="147"/>
      <c r="H9" s="147"/>
      <c r="I9" s="147"/>
      <c r="J9" s="147"/>
      <c r="K9" s="159">
        <v>2400</v>
      </c>
      <c r="L9" s="160">
        <v>1600</v>
      </c>
      <c r="M9" s="161">
        <f t="shared" si="2"/>
        <v>4000</v>
      </c>
      <c r="N9" s="162">
        <f t="shared" si="3"/>
        <v>40</v>
      </c>
      <c r="O9" s="163">
        <f t="shared" si="4"/>
        <v>16</v>
      </c>
      <c r="P9" s="147"/>
      <c r="Q9" s="159">
        <v>2400</v>
      </c>
      <c r="R9" s="160">
        <v>1600</v>
      </c>
      <c r="S9" s="161">
        <f t="shared" si="5"/>
        <v>4000</v>
      </c>
      <c r="T9" s="162">
        <f t="shared" si="0"/>
        <v>100</v>
      </c>
      <c r="U9" s="163">
        <f t="shared" si="1"/>
        <v>40</v>
      </c>
      <c r="V9" s="147"/>
      <c r="W9" s="164" t="s">
        <v>178</v>
      </c>
      <c r="X9" s="147"/>
      <c r="Y9" s="147"/>
      <c r="Z9" s="147"/>
      <c r="AA9" s="147"/>
      <c r="AB9" s="147"/>
      <c r="AC9" s="147"/>
      <c r="AD9" s="147"/>
      <c r="AE9" s="147"/>
      <c r="AF9" s="147"/>
      <c r="AG9" s="147"/>
      <c r="AH9" s="147"/>
      <c r="AI9" s="147"/>
      <c r="AJ9" s="147"/>
      <c r="AK9" s="147"/>
      <c r="AL9" s="149"/>
    </row>
    <row r="10" spans="1:38" ht="18" customHeight="1">
      <c r="A10" s="145"/>
      <c r="B10" s="147" t="s">
        <v>225</v>
      </c>
      <c r="C10" s="147"/>
      <c r="D10" s="147"/>
      <c r="E10" s="147"/>
      <c r="F10" s="147"/>
      <c r="G10" s="147"/>
      <c r="H10" s="147"/>
      <c r="I10" s="147"/>
      <c r="J10" s="147"/>
      <c r="K10" s="165">
        <v>3000</v>
      </c>
      <c r="L10" s="166">
        <v>2000</v>
      </c>
      <c r="M10" s="167">
        <f t="shared" si="2"/>
        <v>5000</v>
      </c>
      <c r="N10" s="168">
        <f t="shared" si="3"/>
        <v>50</v>
      </c>
      <c r="O10" s="169">
        <f t="shared" si="4"/>
        <v>20</v>
      </c>
      <c r="P10" s="147"/>
      <c r="Q10" s="159">
        <v>3000</v>
      </c>
      <c r="R10" s="160">
        <v>2000</v>
      </c>
      <c r="S10" s="161">
        <f t="shared" si="5"/>
        <v>5000</v>
      </c>
      <c r="T10" s="162">
        <f t="shared" si="0"/>
        <v>125</v>
      </c>
      <c r="U10" s="163">
        <f t="shared" si="1"/>
        <v>50</v>
      </c>
      <c r="V10" s="147"/>
      <c r="W10" s="147" t="s">
        <v>179</v>
      </c>
      <c r="X10" s="147"/>
      <c r="Y10" s="147"/>
      <c r="Z10" s="147"/>
      <c r="AA10" s="147"/>
      <c r="AB10" s="147"/>
      <c r="AC10" s="147"/>
      <c r="AD10" s="147"/>
      <c r="AE10" s="147"/>
      <c r="AF10" s="147"/>
      <c r="AG10" s="147"/>
      <c r="AH10" s="147"/>
      <c r="AI10" s="147"/>
      <c r="AJ10" s="147"/>
      <c r="AK10" s="147"/>
      <c r="AL10" s="149"/>
    </row>
    <row r="11" spans="1:38" ht="18" customHeight="1">
      <c r="A11" s="145"/>
      <c r="B11" s="147" t="s">
        <v>224</v>
      </c>
      <c r="C11" s="147"/>
      <c r="D11" s="147"/>
      <c r="E11" s="147"/>
      <c r="F11" s="147"/>
      <c r="G11" s="147"/>
      <c r="H11" s="147"/>
      <c r="I11" s="147"/>
      <c r="J11" s="147"/>
      <c r="K11" s="159">
        <v>3600</v>
      </c>
      <c r="L11" s="160">
        <v>2400</v>
      </c>
      <c r="M11" s="161">
        <f t="shared" si="2"/>
        <v>6000</v>
      </c>
      <c r="N11" s="162">
        <f t="shared" si="3"/>
        <v>60</v>
      </c>
      <c r="O11" s="163">
        <f t="shared" si="4"/>
        <v>24</v>
      </c>
      <c r="P11" s="147"/>
      <c r="Q11" s="159">
        <v>3600</v>
      </c>
      <c r="R11" s="160">
        <v>2400</v>
      </c>
      <c r="S11" s="161">
        <f t="shared" si="5"/>
        <v>6000</v>
      </c>
      <c r="T11" s="162">
        <f t="shared" si="0"/>
        <v>150</v>
      </c>
      <c r="U11" s="163">
        <f t="shared" si="1"/>
        <v>60</v>
      </c>
      <c r="V11" s="147"/>
      <c r="W11" s="147"/>
      <c r="X11" s="147"/>
      <c r="Y11" s="147"/>
      <c r="Z11" s="147"/>
      <c r="AA11" s="147"/>
      <c r="AB11" s="147"/>
      <c r="AC11" s="147"/>
      <c r="AD11" s="147"/>
      <c r="AE11" s="147"/>
      <c r="AF11" s="147"/>
      <c r="AG11" s="147"/>
      <c r="AH11" s="147"/>
      <c r="AI11" s="147"/>
      <c r="AJ11" s="147"/>
      <c r="AK11" s="147"/>
      <c r="AL11" s="149"/>
    </row>
    <row r="12" spans="1:38" ht="18" customHeight="1">
      <c r="A12" s="145"/>
      <c r="B12" s="147" t="s">
        <v>223</v>
      </c>
      <c r="C12" s="147"/>
      <c r="D12" s="147"/>
      <c r="E12" s="147"/>
      <c r="F12" s="147"/>
      <c r="G12" s="147"/>
      <c r="H12" s="147"/>
      <c r="I12" s="147"/>
      <c r="J12" s="147"/>
      <c r="K12" s="159">
        <v>4200</v>
      </c>
      <c r="L12" s="160">
        <v>2800</v>
      </c>
      <c r="M12" s="161">
        <f t="shared" si="2"/>
        <v>7000</v>
      </c>
      <c r="N12" s="162">
        <f t="shared" si="3"/>
        <v>70</v>
      </c>
      <c r="O12" s="163">
        <f t="shared" si="4"/>
        <v>28</v>
      </c>
      <c r="P12" s="147"/>
      <c r="Q12" s="159">
        <v>4200</v>
      </c>
      <c r="R12" s="160">
        <v>2800</v>
      </c>
      <c r="S12" s="161">
        <f t="shared" si="5"/>
        <v>7000</v>
      </c>
      <c r="T12" s="162">
        <f t="shared" si="0"/>
        <v>175</v>
      </c>
      <c r="U12" s="163">
        <f t="shared" si="1"/>
        <v>70</v>
      </c>
      <c r="V12" s="147"/>
      <c r="W12" s="164" t="s">
        <v>180</v>
      </c>
      <c r="X12" s="147"/>
      <c r="Y12" s="147"/>
      <c r="Z12" s="147"/>
      <c r="AA12" s="147"/>
      <c r="AB12" s="147"/>
      <c r="AC12" s="147"/>
      <c r="AD12" s="147"/>
      <c r="AE12" s="147"/>
      <c r="AF12" s="147"/>
      <c r="AG12" s="147"/>
      <c r="AH12" s="147"/>
      <c r="AI12" s="147"/>
      <c r="AJ12" s="147"/>
      <c r="AK12" s="147"/>
      <c r="AL12" s="149"/>
    </row>
    <row r="13" spans="1:38" ht="18" customHeight="1">
      <c r="A13" s="145"/>
      <c r="B13" s="147" t="s">
        <v>181</v>
      </c>
      <c r="C13" s="147"/>
      <c r="D13" s="147"/>
      <c r="E13" s="147"/>
      <c r="F13" s="147"/>
      <c r="G13" s="147"/>
      <c r="H13" s="147"/>
      <c r="I13" s="147"/>
      <c r="J13" s="147"/>
      <c r="K13" s="159">
        <v>4800</v>
      </c>
      <c r="L13" s="160">
        <v>3200</v>
      </c>
      <c r="M13" s="161">
        <f t="shared" si="2"/>
        <v>8000</v>
      </c>
      <c r="N13" s="162">
        <f t="shared" si="3"/>
        <v>80</v>
      </c>
      <c r="O13" s="163">
        <f t="shared" si="4"/>
        <v>32</v>
      </c>
      <c r="P13" s="147"/>
      <c r="Q13" s="159">
        <v>4800</v>
      </c>
      <c r="R13" s="160">
        <v>3200</v>
      </c>
      <c r="S13" s="161">
        <f t="shared" si="5"/>
        <v>8000</v>
      </c>
      <c r="T13" s="162">
        <f t="shared" si="0"/>
        <v>200</v>
      </c>
      <c r="U13" s="163">
        <f t="shared" si="1"/>
        <v>80</v>
      </c>
      <c r="V13" s="147"/>
      <c r="W13" s="147" t="s">
        <v>429</v>
      </c>
      <c r="X13" s="147"/>
      <c r="Y13" s="147"/>
      <c r="Z13" s="147"/>
      <c r="AA13" s="147"/>
      <c r="AB13" s="147"/>
      <c r="AC13" s="147"/>
      <c r="AD13" s="147"/>
      <c r="AE13" s="147"/>
      <c r="AF13" s="147"/>
      <c r="AG13" s="147"/>
      <c r="AH13" s="147"/>
      <c r="AI13" s="147"/>
      <c r="AJ13" s="147"/>
      <c r="AK13" s="147"/>
      <c r="AL13" s="149"/>
    </row>
    <row r="14" spans="1:38" ht="18" customHeight="1">
      <c r="A14" s="145"/>
      <c r="B14" s="147" t="s">
        <v>182</v>
      </c>
      <c r="C14" s="147"/>
      <c r="D14" s="147"/>
      <c r="E14" s="147"/>
      <c r="F14" s="147"/>
      <c r="G14" s="147"/>
      <c r="H14" s="147"/>
      <c r="I14" s="147"/>
      <c r="J14" s="147"/>
      <c r="K14" s="159">
        <v>5400</v>
      </c>
      <c r="L14" s="160">
        <v>3600</v>
      </c>
      <c r="M14" s="161">
        <f t="shared" si="2"/>
        <v>9000</v>
      </c>
      <c r="N14" s="162">
        <f t="shared" si="3"/>
        <v>90</v>
      </c>
      <c r="O14" s="163">
        <f t="shared" si="4"/>
        <v>36</v>
      </c>
      <c r="P14" s="147"/>
      <c r="Q14" s="159">
        <v>5400</v>
      </c>
      <c r="R14" s="160">
        <v>3600</v>
      </c>
      <c r="S14" s="161">
        <f t="shared" si="5"/>
        <v>9000</v>
      </c>
      <c r="T14" s="162">
        <f t="shared" si="0"/>
        <v>225</v>
      </c>
      <c r="U14" s="163">
        <f t="shared" si="1"/>
        <v>90</v>
      </c>
      <c r="V14" s="147"/>
      <c r="W14" s="147"/>
      <c r="X14" s="147"/>
      <c r="Y14" s="147"/>
      <c r="Z14" s="147"/>
      <c r="AA14" s="147"/>
      <c r="AB14" s="147"/>
      <c r="AC14" s="147"/>
      <c r="AD14" s="147"/>
      <c r="AE14" s="147"/>
      <c r="AF14" s="147"/>
      <c r="AG14" s="147"/>
      <c r="AH14" s="147"/>
      <c r="AI14" s="147"/>
      <c r="AJ14" s="147"/>
      <c r="AK14" s="147"/>
      <c r="AL14" s="149"/>
    </row>
    <row r="15" spans="1:38" ht="18" customHeight="1" thickBot="1">
      <c r="A15" s="145"/>
      <c r="B15" s="147" t="s">
        <v>183</v>
      </c>
      <c r="C15" s="147"/>
      <c r="D15" s="147"/>
      <c r="E15" s="147"/>
      <c r="F15" s="147"/>
      <c r="G15" s="147"/>
      <c r="H15" s="147"/>
      <c r="I15" s="147"/>
      <c r="J15" s="147"/>
      <c r="K15" s="170">
        <v>6000</v>
      </c>
      <c r="L15" s="171">
        <v>4000</v>
      </c>
      <c r="M15" s="172">
        <f t="shared" si="2"/>
        <v>10000</v>
      </c>
      <c r="N15" s="173">
        <f t="shared" si="3"/>
        <v>100</v>
      </c>
      <c r="O15" s="174">
        <f t="shared" si="4"/>
        <v>40</v>
      </c>
      <c r="P15" s="147"/>
      <c r="Q15" s="170">
        <v>6000</v>
      </c>
      <c r="R15" s="171">
        <v>12000</v>
      </c>
      <c r="S15" s="172">
        <f t="shared" si="5"/>
        <v>18000</v>
      </c>
      <c r="T15" s="173">
        <f t="shared" si="0"/>
        <v>450</v>
      </c>
      <c r="U15" s="174">
        <f t="shared" si="1"/>
        <v>180</v>
      </c>
      <c r="V15" s="147"/>
      <c r="W15" s="147"/>
      <c r="X15" s="147"/>
      <c r="Y15" s="147"/>
      <c r="Z15" s="147"/>
      <c r="AA15" s="147"/>
      <c r="AB15" s="147"/>
      <c r="AC15" s="147"/>
      <c r="AD15" s="147"/>
      <c r="AE15" s="147"/>
      <c r="AF15" s="147"/>
      <c r="AG15" s="147"/>
      <c r="AH15" s="147"/>
      <c r="AI15" s="147"/>
      <c r="AJ15" s="147"/>
      <c r="AK15" s="147"/>
      <c r="AL15" s="149"/>
    </row>
    <row r="16" spans="1:38" ht="18" customHeight="1">
      <c r="A16" s="145"/>
      <c r="B16" s="147"/>
      <c r="C16" s="175"/>
      <c r="D16" s="147"/>
      <c r="E16" s="147"/>
      <c r="F16" s="147"/>
      <c r="G16" s="147"/>
      <c r="H16" s="147"/>
      <c r="I16" s="147"/>
      <c r="J16" s="147"/>
      <c r="K16" s="176"/>
      <c r="L16" s="176"/>
      <c r="M16" s="176"/>
      <c r="N16" s="177"/>
      <c r="O16" s="177"/>
      <c r="P16" s="147"/>
      <c r="Q16" s="147"/>
      <c r="R16" s="147"/>
      <c r="S16" s="147"/>
      <c r="T16" s="147"/>
      <c r="U16" s="147"/>
      <c r="V16" s="147"/>
      <c r="W16" s="147"/>
      <c r="X16" s="147"/>
      <c r="Y16" s="147"/>
      <c r="Z16" s="147"/>
      <c r="AA16" s="147"/>
      <c r="AB16" s="147"/>
      <c r="AC16" s="147"/>
      <c r="AD16" s="147"/>
      <c r="AE16" s="147"/>
      <c r="AF16" s="147"/>
      <c r="AG16" s="147"/>
      <c r="AH16" s="147"/>
      <c r="AI16" s="147"/>
      <c r="AJ16" s="147"/>
      <c r="AK16" s="147"/>
      <c r="AL16" s="149"/>
    </row>
    <row r="17" spans="1:38" ht="16.5" thickBot="1">
      <c r="A17" s="145"/>
      <c r="B17" s="572" t="s">
        <v>163</v>
      </c>
      <c r="C17" s="572"/>
      <c r="D17" s="147"/>
      <c r="E17" s="573" t="s">
        <v>184</v>
      </c>
      <c r="F17" s="573"/>
      <c r="G17" s="573" t="s">
        <v>185</v>
      </c>
      <c r="H17" s="573"/>
      <c r="I17" s="147"/>
      <c r="J17" s="147"/>
      <c r="K17" s="571" t="s">
        <v>186</v>
      </c>
      <c r="L17" s="571"/>
      <c r="M17" s="571"/>
      <c r="N17" s="571"/>
      <c r="O17" s="571"/>
      <c r="P17" s="147"/>
      <c r="Q17" s="571" t="s">
        <v>187</v>
      </c>
      <c r="R17" s="571"/>
      <c r="S17" s="571"/>
      <c r="T17" s="571"/>
      <c r="U17" s="571"/>
      <c r="V17" s="147"/>
      <c r="W17" s="147"/>
      <c r="X17" s="147"/>
      <c r="Y17" s="147"/>
      <c r="Z17" s="147"/>
      <c r="AA17" s="147"/>
      <c r="AB17" s="147"/>
      <c r="AC17" s="147"/>
      <c r="AD17" s="147"/>
      <c r="AE17" s="147"/>
      <c r="AF17" s="147"/>
      <c r="AG17" s="147"/>
      <c r="AH17" s="147"/>
      <c r="AI17" s="147"/>
      <c r="AJ17" s="147"/>
      <c r="AK17" s="147"/>
      <c r="AL17" s="149"/>
    </row>
    <row r="18" spans="1:38" ht="18" customHeight="1">
      <c r="A18" s="145"/>
      <c r="B18" s="178">
        <v>800</v>
      </c>
      <c r="C18" s="179" t="s">
        <v>5</v>
      </c>
      <c r="D18" s="179"/>
      <c r="E18" s="180">
        <f>B18*1.5</f>
        <v>1200</v>
      </c>
      <c r="F18" s="179" t="s">
        <v>188</v>
      </c>
      <c r="G18" s="180">
        <f>B18*3</f>
        <v>2400</v>
      </c>
      <c r="H18" s="179" t="s">
        <v>5</v>
      </c>
      <c r="I18" s="179"/>
      <c r="J18" s="147"/>
      <c r="K18" s="150" t="s">
        <v>162</v>
      </c>
      <c r="L18" s="151" t="s">
        <v>163</v>
      </c>
      <c r="M18" s="151" t="s">
        <v>164</v>
      </c>
      <c r="N18" s="151" t="s">
        <v>165</v>
      </c>
      <c r="O18" s="152" t="s">
        <v>166</v>
      </c>
      <c r="P18" s="147"/>
      <c r="Q18" s="150" t="s">
        <v>162</v>
      </c>
      <c r="R18" s="151" t="s">
        <v>163</v>
      </c>
      <c r="S18" s="151" t="s">
        <v>164</v>
      </c>
      <c r="T18" s="151" t="s">
        <v>165</v>
      </c>
      <c r="U18" s="152" t="s">
        <v>166</v>
      </c>
      <c r="V18" s="147"/>
      <c r="W18" s="164" t="s">
        <v>189</v>
      </c>
      <c r="X18" s="147"/>
      <c r="Y18" s="147"/>
      <c r="Z18" s="147"/>
      <c r="AA18" s="147"/>
      <c r="AB18" s="147"/>
      <c r="AC18" s="147"/>
      <c r="AD18" s="147"/>
      <c r="AE18" s="147"/>
      <c r="AF18" s="147"/>
      <c r="AG18" s="147"/>
      <c r="AH18" s="147"/>
      <c r="AI18" s="147"/>
      <c r="AJ18" s="147"/>
      <c r="AK18" s="147"/>
      <c r="AL18" s="149"/>
    </row>
    <row r="19" spans="1:38" ht="18" customHeight="1">
      <c r="A19" s="145"/>
      <c r="B19" s="147"/>
      <c r="C19" s="147"/>
      <c r="D19" s="147"/>
      <c r="E19" s="147"/>
      <c r="F19" s="147"/>
      <c r="G19" s="147"/>
      <c r="H19" s="147"/>
      <c r="I19" s="147"/>
      <c r="J19" s="147"/>
      <c r="K19" s="565" t="s">
        <v>190</v>
      </c>
      <c r="L19" s="566"/>
      <c r="M19" s="566"/>
      <c r="N19" s="155">
        <v>1.4999999999999999E-2</v>
      </c>
      <c r="O19" s="154">
        <v>4.0000000000000001E-3</v>
      </c>
      <c r="P19" s="147"/>
      <c r="Q19" s="565" t="s">
        <v>191</v>
      </c>
      <c r="R19" s="566"/>
      <c r="S19" s="566"/>
      <c r="T19" s="155">
        <v>0.03</v>
      </c>
      <c r="U19" s="154">
        <v>1.2E-2</v>
      </c>
      <c r="V19" s="147"/>
      <c r="W19" s="147" t="s">
        <v>192</v>
      </c>
      <c r="X19" s="147"/>
      <c r="Y19" s="147"/>
      <c r="Z19" s="147"/>
      <c r="AA19" s="147"/>
      <c r="AB19" s="147"/>
      <c r="AC19" s="147"/>
      <c r="AD19" s="147"/>
      <c r="AE19" s="147"/>
      <c r="AF19" s="147"/>
      <c r="AG19" s="147"/>
      <c r="AH19" s="147"/>
      <c r="AI19" s="147"/>
      <c r="AJ19" s="147"/>
      <c r="AK19" s="147"/>
      <c r="AL19" s="149"/>
    </row>
    <row r="20" spans="1:38" ht="18" customHeight="1">
      <c r="A20" s="145"/>
      <c r="B20" s="147" t="s">
        <v>193</v>
      </c>
      <c r="C20" s="147"/>
      <c r="D20" s="147"/>
      <c r="E20" s="147"/>
      <c r="F20" s="181">
        <f>B18+E18</f>
        <v>2000</v>
      </c>
      <c r="G20" s="182" t="s">
        <v>194</v>
      </c>
      <c r="H20" s="181">
        <f>B18+G18</f>
        <v>3200</v>
      </c>
      <c r="I20" s="567" t="s">
        <v>195</v>
      </c>
      <c r="J20" s="568"/>
      <c r="K20" s="156" t="s">
        <v>5</v>
      </c>
      <c r="L20" s="157" t="s">
        <v>5</v>
      </c>
      <c r="M20" s="157" t="s">
        <v>5</v>
      </c>
      <c r="N20" s="157" t="s">
        <v>5</v>
      </c>
      <c r="O20" s="158" t="s">
        <v>5</v>
      </c>
      <c r="P20" s="147"/>
      <c r="Q20" s="156" t="s">
        <v>5</v>
      </c>
      <c r="R20" s="157" t="s">
        <v>5</v>
      </c>
      <c r="S20" s="157" t="s">
        <v>5</v>
      </c>
      <c r="T20" s="157" t="s">
        <v>5</v>
      </c>
      <c r="U20" s="158" t="s">
        <v>5</v>
      </c>
      <c r="V20" s="147"/>
      <c r="W20" s="147"/>
      <c r="X20" s="147"/>
      <c r="Y20" s="147"/>
      <c r="Z20" s="147"/>
      <c r="AA20" s="147"/>
      <c r="AB20" s="147"/>
      <c r="AC20" s="147"/>
      <c r="AD20" s="147"/>
      <c r="AE20" s="147"/>
      <c r="AF20" s="147"/>
      <c r="AG20" s="147"/>
      <c r="AH20" s="147"/>
      <c r="AI20" s="147"/>
      <c r="AJ20" s="147"/>
      <c r="AK20" s="147"/>
      <c r="AL20" s="149"/>
    </row>
    <row r="21" spans="1:38" ht="18" customHeight="1">
      <c r="A21" s="145"/>
      <c r="B21" s="147" t="s">
        <v>226</v>
      </c>
      <c r="C21" s="147"/>
      <c r="D21" s="147"/>
      <c r="E21" s="147"/>
      <c r="F21" s="147"/>
      <c r="G21" s="147"/>
      <c r="H21" s="147"/>
      <c r="I21" s="147"/>
      <c r="J21" s="147"/>
      <c r="K21" s="159">
        <v>600</v>
      </c>
      <c r="L21" s="160">
        <v>400</v>
      </c>
      <c r="M21" s="161">
        <f>K21+L21</f>
        <v>1000</v>
      </c>
      <c r="N21" s="162">
        <f>M21*$N$19</f>
        <v>15</v>
      </c>
      <c r="O21" s="163">
        <f>M21*$O$19</f>
        <v>4</v>
      </c>
      <c r="P21" s="147"/>
      <c r="Q21" s="159">
        <v>600</v>
      </c>
      <c r="R21" s="160">
        <v>400</v>
      </c>
      <c r="S21" s="161">
        <f>Q21+R21</f>
        <v>1000</v>
      </c>
      <c r="T21" s="162">
        <f>S21*$T$19</f>
        <v>30</v>
      </c>
      <c r="U21" s="163">
        <f>S21*$U$19</f>
        <v>12</v>
      </c>
      <c r="V21" s="147"/>
      <c r="W21" s="164" t="s">
        <v>196</v>
      </c>
      <c r="X21" s="147"/>
      <c r="Y21" s="147"/>
      <c r="Z21" s="147"/>
      <c r="AA21" s="147"/>
      <c r="AB21" s="147"/>
      <c r="AC21" s="147"/>
      <c r="AD21" s="147"/>
      <c r="AE21" s="147"/>
      <c r="AF21" s="147"/>
      <c r="AG21" s="147"/>
      <c r="AH21" s="147"/>
      <c r="AI21" s="147"/>
      <c r="AJ21" s="147"/>
      <c r="AK21" s="147"/>
      <c r="AL21" s="149"/>
    </row>
    <row r="22" spans="1:38" ht="18" customHeight="1">
      <c r="A22" s="145"/>
      <c r="B22" s="147" t="s">
        <v>197</v>
      </c>
      <c r="C22" s="147"/>
      <c r="D22" s="147"/>
      <c r="E22" s="147"/>
      <c r="F22" s="561" t="s">
        <v>198</v>
      </c>
      <c r="G22" s="561"/>
      <c r="H22" s="561"/>
      <c r="I22" s="561"/>
      <c r="J22" s="183"/>
      <c r="K22" s="184">
        <v>1200</v>
      </c>
      <c r="L22" s="185">
        <v>800</v>
      </c>
      <c r="M22" s="186">
        <f t="shared" ref="M22:M30" si="6">K22+L22</f>
        <v>2000</v>
      </c>
      <c r="N22" s="187">
        <f t="shared" ref="N22:N30" si="7">M22*$N$19</f>
        <v>30</v>
      </c>
      <c r="O22" s="188">
        <f t="shared" ref="O22:O30" si="8">M22*$O$19</f>
        <v>8</v>
      </c>
      <c r="P22" s="147"/>
      <c r="Q22" s="184">
        <v>1200</v>
      </c>
      <c r="R22" s="185">
        <v>800</v>
      </c>
      <c r="S22" s="161">
        <f t="shared" ref="S22:S30" si="9">Q22+R22</f>
        <v>2000</v>
      </c>
      <c r="T22" s="162">
        <f t="shared" ref="T22:T30" si="10">S22*$T$19</f>
        <v>60</v>
      </c>
      <c r="U22" s="163">
        <f t="shared" ref="U22:U30" si="11">S22*$U$19</f>
        <v>24</v>
      </c>
      <c r="V22" s="147"/>
      <c r="W22" s="147" t="s">
        <v>199</v>
      </c>
      <c r="X22" s="147"/>
      <c r="Y22" s="147"/>
      <c r="Z22" s="147"/>
      <c r="AA22" s="147"/>
      <c r="AB22" s="147"/>
      <c r="AC22" s="147"/>
      <c r="AD22" s="147"/>
      <c r="AE22" s="147"/>
      <c r="AF22" s="147"/>
      <c r="AG22" s="147"/>
      <c r="AH22" s="147"/>
      <c r="AI22" s="147"/>
      <c r="AJ22" s="147"/>
      <c r="AK22" s="147"/>
      <c r="AL22" s="149"/>
    </row>
    <row r="23" spans="1:38" ht="18" customHeight="1">
      <c r="A23" s="145"/>
      <c r="B23" s="147" t="s">
        <v>200</v>
      </c>
      <c r="C23" s="147"/>
      <c r="D23" s="147"/>
      <c r="E23" s="147"/>
      <c r="F23" s="561"/>
      <c r="G23" s="561"/>
      <c r="H23" s="561"/>
      <c r="I23" s="561"/>
      <c r="J23" s="183"/>
      <c r="K23" s="159">
        <v>1800</v>
      </c>
      <c r="L23" s="160">
        <v>1200</v>
      </c>
      <c r="M23" s="161">
        <f t="shared" si="6"/>
        <v>3000</v>
      </c>
      <c r="N23" s="162">
        <f t="shared" si="7"/>
        <v>45</v>
      </c>
      <c r="O23" s="163">
        <f t="shared" si="8"/>
        <v>12</v>
      </c>
      <c r="P23" s="147"/>
      <c r="Q23" s="159">
        <v>1800</v>
      </c>
      <c r="R23" s="160">
        <v>1200</v>
      </c>
      <c r="S23" s="161">
        <f t="shared" si="9"/>
        <v>3000</v>
      </c>
      <c r="T23" s="162">
        <f t="shared" si="10"/>
        <v>90</v>
      </c>
      <c r="U23" s="163">
        <f t="shared" si="11"/>
        <v>36</v>
      </c>
      <c r="V23" s="147"/>
      <c r="W23" s="147"/>
      <c r="X23" s="147"/>
      <c r="Y23" s="147"/>
      <c r="Z23" s="147"/>
      <c r="AA23" s="147"/>
      <c r="AB23" s="147"/>
      <c r="AC23" s="147"/>
      <c r="AD23" s="147"/>
      <c r="AE23" s="147"/>
      <c r="AF23" s="147"/>
      <c r="AG23" s="147"/>
      <c r="AH23" s="147"/>
      <c r="AI23" s="147"/>
      <c r="AJ23" s="147"/>
      <c r="AK23" s="147"/>
      <c r="AL23" s="149"/>
    </row>
    <row r="24" spans="1:38" ht="18" customHeight="1">
      <c r="A24" s="145"/>
      <c r="B24" s="147"/>
      <c r="C24" s="147"/>
      <c r="D24" s="147"/>
      <c r="E24" s="147"/>
      <c r="F24" s="147"/>
      <c r="G24" s="147"/>
      <c r="H24" s="147"/>
      <c r="I24" s="147"/>
      <c r="J24" s="147"/>
      <c r="K24" s="159">
        <v>2400</v>
      </c>
      <c r="L24" s="160">
        <v>1600</v>
      </c>
      <c r="M24" s="161">
        <f t="shared" si="6"/>
        <v>4000</v>
      </c>
      <c r="N24" s="162">
        <f t="shared" si="7"/>
        <v>60</v>
      </c>
      <c r="O24" s="163">
        <f t="shared" si="8"/>
        <v>16</v>
      </c>
      <c r="P24" s="147"/>
      <c r="Q24" s="159">
        <v>2400</v>
      </c>
      <c r="R24" s="160">
        <v>1600</v>
      </c>
      <c r="S24" s="161">
        <f t="shared" si="9"/>
        <v>4000</v>
      </c>
      <c r="T24" s="162">
        <f t="shared" si="10"/>
        <v>120</v>
      </c>
      <c r="U24" s="163">
        <f t="shared" si="11"/>
        <v>48</v>
      </c>
      <c r="V24" s="147"/>
      <c r="W24" s="164" t="s">
        <v>201</v>
      </c>
      <c r="X24" s="147"/>
      <c r="Y24" s="147"/>
      <c r="Z24" s="147"/>
      <c r="AA24" s="147"/>
      <c r="AB24" s="147"/>
      <c r="AC24" s="147"/>
      <c r="AD24" s="147"/>
      <c r="AE24" s="147"/>
      <c r="AF24" s="147"/>
      <c r="AG24" s="147"/>
      <c r="AH24" s="147"/>
      <c r="AI24" s="147"/>
      <c r="AJ24" s="147"/>
      <c r="AK24" s="147"/>
      <c r="AL24" s="149"/>
    </row>
    <row r="25" spans="1:38" ht="18" customHeight="1">
      <c r="A25" s="145"/>
      <c r="B25" s="569" t="s">
        <v>202</v>
      </c>
      <c r="C25" s="569"/>
      <c r="D25" s="569"/>
      <c r="E25" s="569"/>
      <c r="F25" s="569"/>
      <c r="G25" s="569"/>
      <c r="H25" s="569"/>
      <c r="I25" s="569"/>
      <c r="J25" s="147"/>
      <c r="K25" s="159">
        <v>3000</v>
      </c>
      <c r="L25" s="160">
        <v>2000</v>
      </c>
      <c r="M25" s="161">
        <f t="shared" si="6"/>
        <v>5000</v>
      </c>
      <c r="N25" s="162">
        <f t="shared" si="7"/>
        <v>75</v>
      </c>
      <c r="O25" s="163">
        <f t="shared" si="8"/>
        <v>20</v>
      </c>
      <c r="P25" s="147"/>
      <c r="Q25" s="159">
        <v>3000</v>
      </c>
      <c r="R25" s="160">
        <v>2000</v>
      </c>
      <c r="S25" s="161">
        <f t="shared" si="9"/>
        <v>5000</v>
      </c>
      <c r="T25" s="162">
        <f t="shared" si="10"/>
        <v>150</v>
      </c>
      <c r="U25" s="163">
        <f t="shared" si="11"/>
        <v>60</v>
      </c>
      <c r="V25" s="147"/>
      <c r="W25" s="147" t="s">
        <v>203</v>
      </c>
      <c r="X25" s="147"/>
      <c r="Y25" s="147"/>
      <c r="Z25" s="147"/>
      <c r="AA25" s="147"/>
      <c r="AB25" s="147"/>
      <c r="AC25" s="147"/>
      <c r="AD25" s="147"/>
      <c r="AE25" s="147"/>
      <c r="AF25" s="147"/>
      <c r="AG25" s="147"/>
      <c r="AH25" s="147"/>
      <c r="AI25" s="147"/>
      <c r="AJ25" s="147"/>
      <c r="AK25" s="147"/>
      <c r="AL25" s="149"/>
    </row>
    <row r="26" spans="1:38" ht="18" customHeight="1">
      <c r="A26" s="145"/>
      <c r="B26" s="147" t="s">
        <v>204</v>
      </c>
      <c r="C26" s="147"/>
      <c r="D26" s="147"/>
      <c r="E26" s="147"/>
      <c r="F26" s="147"/>
      <c r="G26" s="147"/>
      <c r="H26" s="147"/>
      <c r="I26" s="147"/>
      <c r="J26" s="147"/>
      <c r="K26" s="159">
        <v>3600</v>
      </c>
      <c r="L26" s="160">
        <v>2400</v>
      </c>
      <c r="M26" s="161">
        <f t="shared" si="6"/>
        <v>6000</v>
      </c>
      <c r="N26" s="162">
        <f t="shared" si="7"/>
        <v>90</v>
      </c>
      <c r="O26" s="163">
        <f t="shared" si="8"/>
        <v>24</v>
      </c>
      <c r="P26" s="147"/>
      <c r="Q26" s="159">
        <v>3600</v>
      </c>
      <c r="R26" s="160">
        <v>2400</v>
      </c>
      <c r="S26" s="161">
        <f t="shared" si="9"/>
        <v>6000</v>
      </c>
      <c r="T26" s="162">
        <f t="shared" si="10"/>
        <v>180</v>
      </c>
      <c r="U26" s="163">
        <f t="shared" si="11"/>
        <v>72</v>
      </c>
      <c r="V26" s="147"/>
      <c r="W26" s="147"/>
      <c r="X26" s="147"/>
      <c r="Y26" s="147"/>
      <c r="Z26" s="147"/>
      <c r="AA26" s="147"/>
      <c r="AB26" s="147"/>
      <c r="AC26" s="147"/>
      <c r="AD26" s="147"/>
      <c r="AE26" s="147"/>
      <c r="AF26" s="147"/>
      <c r="AG26" s="147"/>
      <c r="AH26" s="147"/>
      <c r="AI26" s="147"/>
      <c r="AJ26" s="147"/>
      <c r="AK26" s="147"/>
      <c r="AL26" s="149"/>
    </row>
    <row r="27" spans="1:38" ht="18" customHeight="1">
      <c r="A27" s="145"/>
      <c r="B27" s="147" t="s">
        <v>205</v>
      </c>
      <c r="C27" s="147"/>
      <c r="D27" s="147"/>
      <c r="E27" s="147"/>
      <c r="F27" s="147"/>
      <c r="G27" s="147"/>
      <c r="H27" s="147"/>
      <c r="I27" s="147"/>
      <c r="J27" s="147"/>
      <c r="K27" s="159">
        <v>4200</v>
      </c>
      <c r="L27" s="160">
        <v>2800</v>
      </c>
      <c r="M27" s="161">
        <f t="shared" si="6"/>
        <v>7000</v>
      </c>
      <c r="N27" s="162">
        <f t="shared" si="7"/>
        <v>105</v>
      </c>
      <c r="O27" s="163">
        <f t="shared" si="8"/>
        <v>28</v>
      </c>
      <c r="P27" s="147"/>
      <c r="Q27" s="159">
        <v>4200</v>
      </c>
      <c r="R27" s="160">
        <v>2800</v>
      </c>
      <c r="S27" s="161">
        <f t="shared" si="9"/>
        <v>7000</v>
      </c>
      <c r="T27" s="162">
        <f t="shared" si="10"/>
        <v>210</v>
      </c>
      <c r="U27" s="163">
        <f t="shared" si="11"/>
        <v>84</v>
      </c>
      <c r="V27" s="147"/>
      <c r="W27" s="147" t="s">
        <v>206</v>
      </c>
      <c r="X27" s="147"/>
      <c r="Y27" s="147"/>
      <c r="Z27" s="147"/>
      <c r="AA27" s="147"/>
      <c r="AB27" s="147"/>
      <c r="AC27" s="147"/>
      <c r="AD27" s="147"/>
      <c r="AE27" s="147"/>
      <c r="AF27" s="147"/>
      <c r="AG27" s="147"/>
      <c r="AH27" s="147"/>
      <c r="AI27" s="147"/>
      <c r="AJ27" s="147"/>
      <c r="AK27" s="147"/>
      <c r="AL27" s="149"/>
    </row>
    <row r="28" spans="1:38" ht="18" customHeight="1">
      <c r="A28" s="145"/>
      <c r="B28" s="147" t="s">
        <v>207</v>
      </c>
      <c r="C28" s="147"/>
      <c r="D28" s="147"/>
      <c r="E28" s="147"/>
      <c r="F28" s="147"/>
      <c r="G28" s="147"/>
      <c r="H28" s="147"/>
      <c r="I28" s="147"/>
      <c r="J28" s="147"/>
      <c r="K28" s="159">
        <v>4800</v>
      </c>
      <c r="L28" s="160">
        <v>3200</v>
      </c>
      <c r="M28" s="161">
        <f t="shared" si="6"/>
        <v>8000</v>
      </c>
      <c r="N28" s="162">
        <f t="shared" si="7"/>
        <v>120</v>
      </c>
      <c r="O28" s="163">
        <f t="shared" si="8"/>
        <v>32</v>
      </c>
      <c r="P28" s="147"/>
      <c r="Q28" s="159">
        <v>4800</v>
      </c>
      <c r="R28" s="160">
        <v>3200</v>
      </c>
      <c r="S28" s="161">
        <f t="shared" si="9"/>
        <v>8000</v>
      </c>
      <c r="T28" s="162">
        <f t="shared" si="10"/>
        <v>240</v>
      </c>
      <c r="U28" s="163">
        <f t="shared" si="11"/>
        <v>96</v>
      </c>
      <c r="V28" s="147"/>
      <c r="W28" s="147" t="s">
        <v>208</v>
      </c>
      <c r="X28" s="147"/>
      <c r="Y28" s="147"/>
      <c r="Z28" s="147"/>
      <c r="AA28" s="147"/>
      <c r="AB28" s="147"/>
      <c r="AC28" s="147"/>
      <c r="AD28" s="147"/>
      <c r="AE28" s="147"/>
      <c r="AF28" s="147"/>
      <c r="AG28" s="147"/>
      <c r="AH28" s="147"/>
      <c r="AI28" s="147"/>
      <c r="AJ28" s="147"/>
      <c r="AK28" s="147"/>
      <c r="AL28" s="149"/>
    </row>
    <row r="29" spans="1:38" ht="18" customHeight="1">
      <c r="A29" s="145"/>
      <c r="B29" s="147"/>
      <c r="C29" s="147"/>
      <c r="D29" s="147"/>
      <c r="E29" s="147"/>
      <c r="F29" s="147"/>
      <c r="G29" s="147"/>
      <c r="H29" s="147"/>
      <c r="I29" s="147"/>
      <c r="J29" s="147"/>
      <c r="K29" s="159">
        <v>5400</v>
      </c>
      <c r="L29" s="160">
        <v>3600</v>
      </c>
      <c r="M29" s="161">
        <f t="shared" si="6"/>
        <v>9000</v>
      </c>
      <c r="N29" s="162">
        <f t="shared" si="7"/>
        <v>135</v>
      </c>
      <c r="O29" s="163">
        <f t="shared" si="8"/>
        <v>36</v>
      </c>
      <c r="P29" s="147"/>
      <c r="Q29" s="159">
        <v>5400</v>
      </c>
      <c r="R29" s="160">
        <v>3600</v>
      </c>
      <c r="S29" s="161">
        <f t="shared" si="9"/>
        <v>9000</v>
      </c>
      <c r="T29" s="162">
        <f t="shared" si="10"/>
        <v>270</v>
      </c>
      <c r="U29" s="163">
        <f t="shared" si="11"/>
        <v>108</v>
      </c>
      <c r="V29" s="147"/>
      <c r="W29" s="147" t="s">
        <v>209</v>
      </c>
      <c r="X29" s="147"/>
      <c r="Y29" s="147"/>
      <c r="Z29" s="147"/>
      <c r="AA29" s="147"/>
      <c r="AB29" s="147"/>
      <c r="AC29" s="147"/>
      <c r="AD29" s="147"/>
      <c r="AE29" s="147"/>
      <c r="AF29" s="147"/>
      <c r="AG29" s="147"/>
      <c r="AH29" s="147"/>
      <c r="AI29" s="147"/>
      <c r="AJ29" s="147"/>
      <c r="AK29" s="147"/>
      <c r="AL29" s="149"/>
    </row>
    <row r="30" spans="1:38" ht="18" customHeight="1" thickBot="1">
      <c r="A30" s="145"/>
      <c r="B30" s="146" t="s">
        <v>157</v>
      </c>
      <c r="C30" s="147"/>
      <c r="D30" s="147"/>
      <c r="E30" s="147"/>
      <c r="F30" s="147"/>
      <c r="G30" s="147"/>
      <c r="H30" s="147"/>
      <c r="I30" s="147"/>
      <c r="J30" s="147"/>
      <c r="K30" s="170">
        <v>6000</v>
      </c>
      <c r="L30" s="171">
        <v>4000</v>
      </c>
      <c r="M30" s="172">
        <f t="shared" si="6"/>
        <v>10000</v>
      </c>
      <c r="N30" s="173">
        <f t="shared" si="7"/>
        <v>150</v>
      </c>
      <c r="O30" s="174">
        <f t="shared" si="8"/>
        <v>40</v>
      </c>
      <c r="P30" s="147"/>
      <c r="Q30" s="170">
        <v>12000</v>
      </c>
      <c r="R30" s="171">
        <v>6000</v>
      </c>
      <c r="S30" s="172">
        <f t="shared" si="9"/>
        <v>18000</v>
      </c>
      <c r="T30" s="173">
        <f t="shared" si="10"/>
        <v>540</v>
      </c>
      <c r="U30" s="174">
        <f t="shared" si="11"/>
        <v>216</v>
      </c>
      <c r="V30" s="147"/>
      <c r="W30" s="147" t="s">
        <v>210</v>
      </c>
      <c r="X30" s="147"/>
      <c r="Y30" s="147"/>
      <c r="Z30" s="147"/>
      <c r="AA30" s="147"/>
      <c r="AB30" s="147"/>
      <c r="AC30" s="147"/>
      <c r="AD30" s="147"/>
      <c r="AE30" s="147"/>
      <c r="AF30" s="147"/>
      <c r="AG30" s="147"/>
      <c r="AH30" s="147"/>
      <c r="AI30" s="147"/>
      <c r="AJ30" s="147"/>
      <c r="AK30" s="147"/>
      <c r="AL30" s="149"/>
    </row>
    <row r="31" spans="1:38" ht="18" customHeight="1">
      <c r="A31" s="145"/>
      <c r="B31" s="559" t="str">
        <f>CONCATENATE("Et stykke kød på ",B37,C37,"indgnides med ",E37,F37,"salt og lægges i køleskab i nogle timer")</f>
        <v>Et stykke kød på 1200 gram indgnides med 12 gram salt og lægges i køleskab i nogle timer</v>
      </c>
      <c r="C31" s="559"/>
      <c r="D31" s="559"/>
      <c r="E31" s="559"/>
      <c r="F31" s="559"/>
      <c r="G31" s="559"/>
      <c r="H31" s="559"/>
      <c r="I31" s="559"/>
      <c r="J31" s="559"/>
      <c r="K31" s="147"/>
      <c r="L31" s="147"/>
      <c r="M31" s="147"/>
      <c r="N31" s="147"/>
      <c r="O31" s="147"/>
      <c r="P31" s="147"/>
      <c r="Q31" s="147"/>
      <c r="R31" s="147"/>
      <c r="S31" s="147"/>
      <c r="T31" s="147"/>
      <c r="U31" s="147"/>
      <c r="V31" s="147"/>
      <c r="W31" s="147"/>
      <c r="X31" s="147"/>
      <c r="Y31" s="147"/>
      <c r="Z31" s="147"/>
      <c r="AA31" s="147"/>
      <c r="AB31" s="147"/>
      <c r="AC31" s="147"/>
      <c r="AD31" s="147"/>
      <c r="AE31" s="147"/>
      <c r="AF31" s="147"/>
      <c r="AG31" s="147"/>
      <c r="AH31" s="147"/>
      <c r="AI31" s="147"/>
      <c r="AJ31" s="147"/>
      <c r="AK31" s="147"/>
      <c r="AL31" s="149"/>
    </row>
    <row r="32" spans="1:38" ht="18" customHeight="1">
      <c r="A32" s="145"/>
      <c r="B32" s="559" t="s">
        <v>211</v>
      </c>
      <c r="C32" s="559"/>
      <c r="D32" s="559"/>
      <c r="E32" s="559"/>
      <c r="F32" s="559"/>
      <c r="G32" s="559"/>
      <c r="H32" s="559"/>
      <c r="I32" s="559"/>
      <c r="J32" s="559"/>
      <c r="K32" s="147"/>
      <c r="L32" s="147"/>
      <c r="M32" s="147"/>
      <c r="N32" s="147"/>
      <c r="O32" s="147"/>
      <c r="P32" s="147"/>
      <c r="Q32" s="147"/>
      <c r="R32" s="147"/>
      <c r="S32" s="147"/>
      <c r="T32" s="147"/>
      <c r="U32" s="147"/>
      <c r="V32" s="147"/>
      <c r="W32" s="147"/>
      <c r="X32" s="147"/>
      <c r="Y32" s="147"/>
      <c r="Z32" s="147"/>
      <c r="AA32" s="147"/>
      <c r="AB32" s="147"/>
      <c r="AC32" s="147"/>
      <c r="AD32" s="147"/>
      <c r="AE32" s="147"/>
      <c r="AF32" s="147"/>
      <c r="AG32" s="147"/>
      <c r="AH32" s="147"/>
      <c r="AI32" s="147"/>
      <c r="AJ32" s="147"/>
      <c r="AK32" s="147"/>
      <c r="AL32" s="149"/>
    </row>
    <row r="33" spans="1:38" ht="18" customHeight="1">
      <c r="A33" s="145"/>
      <c r="B33" s="189" t="s">
        <v>212</v>
      </c>
      <c r="C33" s="147"/>
      <c r="D33" s="190">
        <v>3.0000000000000001E-3</v>
      </c>
      <c r="E33" s="560" t="s">
        <v>213</v>
      </c>
      <c r="F33" s="561"/>
      <c r="G33" s="561"/>
      <c r="H33" s="561"/>
      <c r="I33" s="191" t="s">
        <v>214</v>
      </c>
      <c r="J33" s="147"/>
      <c r="K33" s="147"/>
      <c r="L33" s="147"/>
      <c r="M33" s="147"/>
      <c r="N33" s="147"/>
      <c r="O33" s="147"/>
      <c r="P33" s="147"/>
      <c r="Q33" s="147"/>
      <c r="R33" s="147"/>
      <c r="S33" s="147"/>
      <c r="T33" s="147"/>
      <c r="U33" s="147"/>
      <c r="V33" s="147"/>
      <c r="W33" s="192"/>
      <c r="X33" s="147"/>
      <c r="Y33" s="147"/>
      <c r="Z33" s="147"/>
      <c r="AA33" s="147"/>
      <c r="AB33" s="147"/>
      <c r="AC33" s="147"/>
      <c r="AD33" s="147"/>
      <c r="AE33" s="147"/>
      <c r="AF33" s="147"/>
      <c r="AG33" s="147"/>
      <c r="AH33" s="147"/>
      <c r="AI33" s="147"/>
      <c r="AJ33" s="147"/>
      <c r="AK33" s="147"/>
      <c r="AL33" s="149"/>
    </row>
    <row r="34" spans="1:38" ht="18" customHeight="1">
      <c r="A34" s="145"/>
      <c r="B34" s="189" t="s">
        <v>215</v>
      </c>
      <c r="C34" s="147"/>
      <c r="D34" s="190">
        <v>6.0000000000000001E-3</v>
      </c>
      <c r="E34" s="147"/>
      <c r="F34" s="178" t="s">
        <v>216</v>
      </c>
      <c r="G34" s="147"/>
      <c r="H34" s="147"/>
      <c r="I34" s="191" t="s">
        <v>217</v>
      </c>
      <c r="J34" s="147"/>
      <c r="K34" s="147"/>
      <c r="L34" s="147"/>
      <c r="M34" s="147"/>
      <c r="N34" s="147"/>
      <c r="O34" s="147"/>
      <c r="P34" s="147"/>
      <c r="Q34" s="147"/>
      <c r="R34" s="147"/>
      <c r="S34" s="147"/>
      <c r="T34" s="147"/>
      <c r="U34" s="147"/>
      <c r="V34" s="147"/>
      <c r="W34" s="192"/>
      <c r="X34" s="147"/>
      <c r="Y34" s="147"/>
      <c r="Z34" s="147"/>
      <c r="AA34" s="147"/>
      <c r="AB34" s="147"/>
      <c r="AC34" s="147"/>
      <c r="AD34" s="147"/>
      <c r="AE34" s="147"/>
      <c r="AF34" s="147"/>
      <c r="AG34" s="147"/>
      <c r="AH34" s="147"/>
      <c r="AI34" s="147"/>
      <c r="AJ34" s="147"/>
      <c r="AK34" s="147"/>
      <c r="AL34" s="149"/>
    </row>
    <row r="35" spans="1:38" ht="18" customHeight="1">
      <c r="A35" s="145"/>
      <c r="B35" s="189" t="s">
        <v>218</v>
      </c>
      <c r="C35" s="147"/>
      <c r="D35" s="190">
        <v>0.01</v>
      </c>
      <c r="E35" s="147"/>
      <c r="F35" s="147"/>
      <c r="G35" s="147"/>
      <c r="H35" s="147"/>
      <c r="I35" s="191" t="s">
        <v>216</v>
      </c>
      <c r="J35" s="147"/>
      <c r="K35" s="147"/>
      <c r="L35" s="147"/>
      <c r="M35" s="147"/>
      <c r="N35" s="147"/>
      <c r="O35" s="147"/>
      <c r="P35" s="147"/>
      <c r="Q35" s="147"/>
      <c r="R35" s="147"/>
      <c r="S35" s="147"/>
      <c r="T35" s="147"/>
      <c r="U35" s="147"/>
      <c r="V35" s="147"/>
      <c r="W35" s="193"/>
      <c r="X35" s="147"/>
      <c r="Y35" s="147"/>
      <c r="Z35" s="147"/>
      <c r="AA35" s="147"/>
      <c r="AB35" s="147"/>
      <c r="AC35" s="147"/>
      <c r="AD35" s="147"/>
      <c r="AE35" s="147"/>
      <c r="AF35" s="147"/>
      <c r="AG35" s="147"/>
      <c r="AH35" s="147"/>
      <c r="AI35" s="147"/>
      <c r="AJ35" s="147"/>
      <c r="AK35" s="147"/>
      <c r="AL35" s="149"/>
    </row>
    <row r="36" spans="1:38" ht="18" customHeight="1">
      <c r="A36" s="145"/>
      <c r="B36" s="200" t="s">
        <v>227</v>
      </c>
      <c r="C36" s="194"/>
      <c r="D36" s="147"/>
      <c r="E36" s="195" t="s">
        <v>219</v>
      </c>
      <c r="F36" s="196"/>
      <c r="G36" s="147"/>
      <c r="H36" s="147"/>
      <c r="I36" s="147"/>
      <c r="J36" s="147"/>
      <c r="K36" s="147"/>
      <c r="L36" s="147"/>
      <c r="M36" s="147"/>
      <c r="N36" s="147"/>
      <c r="O36" s="147"/>
      <c r="P36" s="147"/>
      <c r="Q36" s="147"/>
      <c r="R36" s="147"/>
      <c r="S36" s="147"/>
      <c r="T36" s="147"/>
      <c r="U36" s="147"/>
      <c r="V36" s="147"/>
      <c r="W36" s="147"/>
      <c r="X36" s="147"/>
      <c r="Y36" s="147"/>
      <c r="Z36" s="147"/>
      <c r="AA36" s="147"/>
      <c r="AB36" s="147"/>
      <c r="AC36" s="147"/>
      <c r="AD36" s="147"/>
      <c r="AE36" s="147"/>
      <c r="AF36" s="147"/>
      <c r="AG36" s="147"/>
      <c r="AH36" s="147"/>
      <c r="AI36" s="147"/>
      <c r="AJ36" s="147"/>
      <c r="AK36" s="147"/>
      <c r="AL36" s="149"/>
    </row>
    <row r="37" spans="1:38" ht="18" customHeight="1">
      <c r="A37" s="145"/>
      <c r="B37" s="178">
        <v>1200</v>
      </c>
      <c r="C37" s="179" t="s">
        <v>220</v>
      </c>
      <c r="D37" s="179"/>
      <c r="E37" s="197">
        <f>IF(F34="let",B37*D33,IF(F34="Middel",B37*D34,IF(F34="Kraftig",B37*D35)))</f>
        <v>12</v>
      </c>
      <c r="F37" s="179" t="s">
        <v>220</v>
      </c>
      <c r="G37" s="147"/>
      <c r="H37" s="147"/>
      <c r="I37" s="147"/>
      <c r="J37" s="562" t="s">
        <v>221</v>
      </c>
      <c r="K37" s="562"/>
      <c r="L37" s="562"/>
      <c r="M37" s="562"/>
      <c r="N37" s="562"/>
      <c r="O37" s="562"/>
      <c r="P37" s="562"/>
      <c r="Q37" s="562"/>
      <c r="R37" s="562"/>
      <c r="S37" s="562"/>
      <c r="T37" s="562"/>
      <c r="U37" s="562"/>
      <c r="V37" s="562"/>
      <c r="W37" s="147"/>
      <c r="X37" s="147"/>
      <c r="Y37" s="147"/>
      <c r="Z37" s="147"/>
      <c r="AA37" s="147"/>
      <c r="AB37" s="147"/>
      <c r="AC37" s="147"/>
      <c r="AD37" s="147"/>
      <c r="AE37" s="147"/>
      <c r="AF37" s="147"/>
      <c r="AG37" s="147"/>
      <c r="AH37" s="147"/>
      <c r="AI37" s="147"/>
      <c r="AJ37" s="147"/>
      <c r="AK37" s="147"/>
      <c r="AL37" s="149"/>
    </row>
    <row r="38" spans="1:38" ht="18" customHeight="1">
      <c r="A38" s="145"/>
      <c r="B38" s="147"/>
      <c r="C38" s="147"/>
      <c r="D38" s="147"/>
      <c r="E38" s="147"/>
      <c r="F38" s="147"/>
      <c r="G38" s="147"/>
      <c r="H38" s="147"/>
      <c r="I38" s="147"/>
      <c r="J38" s="147"/>
      <c r="K38" s="147"/>
      <c r="L38" s="147"/>
      <c r="M38" s="147"/>
      <c r="N38" s="147"/>
      <c r="O38" s="147"/>
      <c r="P38" s="147"/>
      <c r="Q38" s="147"/>
      <c r="R38" s="147"/>
      <c r="S38" s="147"/>
      <c r="T38" s="147"/>
      <c r="U38" s="147"/>
      <c r="V38" s="147"/>
      <c r="W38" s="147"/>
      <c r="X38" s="147"/>
      <c r="Y38" s="147"/>
      <c r="Z38" s="147"/>
      <c r="AA38" s="147"/>
      <c r="AB38" s="147"/>
      <c r="AC38" s="147"/>
      <c r="AD38" s="147"/>
      <c r="AE38" s="147"/>
      <c r="AF38" s="147"/>
      <c r="AG38" s="147"/>
      <c r="AH38" s="147"/>
      <c r="AI38" s="147"/>
      <c r="AJ38" s="147"/>
      <c r="AK38" s="147"/>
      <c r="AL38" s="149"/>
    </row>
    <row r="39" spans="1:38" ht="18" customHeight="1">
      <c r="A39" s="145"/>
      <c r="B39" s="147"/>
      <c r="C39" s="147"/>
      <c r="D39" s="147"/>
      <c r="E39" s="147"/>
      <c r="F39" s="147"/>
      <c r="G39" s="147"/>
      <c r="H39" s="147"/>
      <c r="I39" s="147"/>
      <c r="J39" s="147"/>
      <c r="K39" s="147"/>
      <c r="L39" s="147"/>
      <c r="M39" s="147"/>
      <c r="N39" s="147"/>
      <c r="O39" s="147"/>
      <c r="P39" s="147"/>
      <c r="Q39" s="147"/>
      <c r="R39" s="147"/>
      <c r="S39" s="147"/>
      <c r="T39" s="147"/>
      <c r="U39" s="147"/>
      <c r="V39" s="147"/>
      <c r="W39" s="147"/>
      <c r="X39" s="147"/>
      <c r="Y39" s="147"/>
      <c r="Z39" s="147"/>
      <c r="AA39" s="147"/>
      <c r="AB39" s="147"/>
      <c r="AC39" s="147"/>
      <c r="AD39" s="147"/>
      <c r="AE39" s="147"/>
      <c r="AF39" s="147"/>
      <c r="AG39" s="147"/>
      <c r="AH39" s="147"/>
      <c r="AI39" s="147"/>
      <c r="AJ39" s="147"/>
      <c r="AK39" s="147"/>
      <c r="AL39" s="149"/>
    </row>
    <row r="40" spans="1:38" ht="18" customHeight="1" thickBot="1">
      <c r="A40" s="198"/>
      <c r="B40" s="199" t="s">
        <v>18</v>
      </c>
      <c r="C40" s="199"/>
      <c r="D40" s="199"/>
      <c r="E40" s="199"/>
      <c r="F40" s="199"/>
      <c r="G40" s="199"/>
      <c r="H40" s="199"/>
      <c r="I40" s="199"/>
      <c r="J40" s="199"/>
      <c r="K40" s="199"/>
      <c r="L40" s="199"/>
      <c r="M40" s="199"/>
      <c r="N40" s="199"/>
      <c r="O40" s="199"/>
      <c r="P40" s="199"/>
      <c r="Q40" s="199"/>
      <c r="R40" s="199"/>
      <c r="S40" s="199"/>
      <c r="T40" s="199"/>
      <c r="U40" s="199"/>
      <c r="V40" s="199"/>
      <c r="W40" s="199"/>
      <c r="X40" s="199"/>
      <c r="Y40" s="199"/>
      <c r="Z40" s="199"/>
      <c r="AA40" s="199"/>
      <c r="AB40" s="199"/>
      <c r="AC40" s="199"/>
      <c r="AD40" s="199"/>
      <c r="AE40" s="199"/>
      <c r="AF40" s="199"/>
      <c r="AG40" s="199"/>
      <c r="AH40" s="199"/>
      <c r="AI40" s="199"/>
      <c r="AJ40" s="199"/>
      <c r="AK40" s="563" t="s">
        <v>228</v>
      </c>
      <c r="AL40" s="564"/>
    </row>
    <row r="41" spans="1:38" ht="18" customHeight="1"/>
    <row r="42" spans="1:38" ht="18" customHeight="1"/>
    <row r="43" spans="1:38" ht="18" customHeight="1"/>
    <row r="44" spans="1:38" ht="18" customHeight="1"/>
    <row r="45" spans="1:38" ht="18" customHeight="1"/>
    <row r="46" spans="1:38" ht="18" customHeight="1"/>
    <row r="47" spans="1:38" ht="18" customHeight="1"/>
    <row r="48" spans="1:38" ht="18" customHeight="1"/>
  </sheetData>
  <sheetProtection password="D7AA" sheet="1" objects="1" scenarios="1"/>
  <mergeCells count="20">
    <mergeCell ref="B17:C17"/>
    <mergeCell ref="E17:F17"/>
    <mergeCell ref="G17:H17"/>
    <mergeCell ref="K17:O17"/>
    <mergeCell ref="Q17:U17"/>
    <mergeCell ref="K1:U1"/>
    <mergeCell ref="K2:O2"/>
    <mergeCell ref="Q2:U2"/>
    <mergeCell ref="K4:M4"/>
    <mergeCell ref="Q4:S4"/>
    <mergeCell ref="B32:J32"/>
    <mergeCell ref="E33:H33"/>
    <mergeCell ref="J37:V37"/>
    <mergeCell ref="AK40:AL40"/>
    <mergeCell ref="K19:M19"/>
    <mergeCell ref="Q19:S19"/>
    <mergeCell ref="I20:J20"/>
    <mergeCell ref="F22:I23"/>
    <mergeCell ref="B25:I25"/>
    <mergeCell ref="B31:J31"/>
  </mergeCells>
  <dataValidations count="1">
    <dataValidation type="list" allowBlank="1" showInputMessage="1" showErrorMessage="1" sqref="F34">
      <formula1>$I$33:$I$35</formula1>
    </dataValidation>
  </dataValidations>
  <pageMargins left="0.7" right="0.7" top="0.75" bottom="0.75" header="0.3" footer="0.3"/>
</worksheet>
</file>

<file path=xl/worksheets/sheet14.xml><?xml version="1.0" encoding="utf-8"?>
<worksheet xmlns="http://schemas.openxmlformats.org/spreadsheetml/2006/main" xmlns:r="http://schemas.openxmlformats.org/officeDocument/2006/relationships">
  <dimension ref="A1:AL48"/>
  <sheetViews>
    <sheetView zoomScaleNormal="100" workbookViewId="0">
      <selection activeCell="K1" sqref="K1:U1"/>
    </sheetView>
  </sheetViews>
  <sheetFormatPr defaultRowHeight="15.75"/>
  <cols>
    <col min="1" max="1" width="3.7109375" style="144" customWidth="1"/>
    <col min="2" max="3" width="12.7109375" style="144" customWidth="1"/>
    <col min="4" max="7" width="9.7109375" style="144" customWidth="1"/>
    <col min="8" max="8" width="10.7109375" style="144" customWidth="1"/>
    <col min="9" max="10" width="11.7109375" style="144" customWidth="1"/>
    <col min="11" max="12" width="12.7109375" style="144" customWidth="1"/>
    <col min="13" max="13" width="14" style="144" bestFit="1" customWidth="1"/>
    <col min="14" max="15" width="12.7109375" style="144" customWidth="1"/>
    <col min="16" max="16" width="4.7109375" style="144" customWidth="1"/>
    <col min="17" max="18" width="12.7109375" style="144" customWidth="1"/>
    <col min="19" max="19" width="14" style="144" bestFit="1" customWidth="1"/>
    <col min="20" max="21" width="12.7109375" style="144" customWidth="1"/>
    <col min="22" max="22" width="4.7109375" style="144" customWidth="1"/>
    <col min="23" max="16384" width="9.140625" style="144"/>
  </cols>
  <sheetData>
    <row r="1" spans="1:38" ht="26.25">
      <c r="A1" s="141"/>
      <c r="B1" s="142"/>
      <c r="C1" s="142"/>
      <c r="D1" s="142"/>
      <c r="E1" s="142"/>
      <c r="F1" s="142"/>
      <c r="G1" s="142"/>
      <c r="H1" s="142"/>
      <c r="I1" s="142"/>
      <c r="J1" s="142"/>
      <c r="K1" s="570" t="s">
        <v>369</v>
      </c>
      <c r="L1" s="570"/>
      <c r="M1" s="570"/>
      <c r="N1" s="570"/>
      <c r="O1" s="570"/>
      <c r="P1" s="570"/>
      <c r="Q1" s="570"/>
      <c r="R1" s="570"/>
      <c r="S1" s="570"/>
      <c r="T1" s="570"/>
      <c r="U1" s="570"/>
      <c r="V1" s="142"/>
      <c r="W1" s="142"/>
      <c r="X1" s="142"/>
      <c r="Y1" s="142"/>
      <c r="Z1" s="142"/>
      <c r="AA1" s="142"/>
      <c r="AB1" s="142"/>
      <c r="AC1" s="142"/>
      <c r="AD1" s="142"/>
      <c r="AE1" s="142"/>
      <c r="AF1" s="142"/>
      <c r="AG1" s="142"/>
      <c r="AH1" s="142"/>
      <c r="AI1" s="142"/>
      <c r="AJ1" s="142"/>
      <c r="AK1" s="142"/>
      <c r="AL1" s="143"/>
    </row>
    <row r="2" spans="1:38" ht="27" thickBot="1">
      <c r="A2" s="145"/>
      <c r="B2" s="146" t="s">
        <v>382</v>
      </c>
      <c r="C2" s="147"/>
      <c r="D2" s="147"/>
      <c r="E2" s="147"/>
      <c r="F2" s="147"/>
      <c r="G2" s="147"/>
      <c r="H2" s="147"/>
      <c r="I2" s="147"/>
      <c r="J2" s="147"/>
      <c r="K2" s="571" t="s">
        <v>370</v>
      </c>
      <c r="L2" s="571"/>
      <c r="M2" s="571"/>
      <c r="N2" s="571"/>
      <c r="O2" s="571"/>
      <c r="P2" s="147"/>
      <c r="Q2" s="571" t="s">
        <v>371</v>
      </c>
      <c r="R2" s="571"/>
      <c r="S2" s="571"/>
      <c r="T2" s="571"/>
      <c r="U2" s="571"/>
      <c r="V2" s="147"/>
      <c r="W2" s="148" t="s">
        <v>419</v>
      </c>
      <c r="X2" s="147"/>
      <c r="Y2" s="147"/>
      <c r="Z2" s="147"/>
      <c r="AA2" s="147"/>
      <c r="AB2" s="147"/>
      <c r="AC2" s="147"/>
      <c r="AD2" s="147"/>
      <c r="AE2" s="147"/>
      <c r="AF2" s="147"/>
      <c r="AG2" s="147"/>
      <c r="AH2" s="147"/>
      <c r="AI2" s="147"/>
      <c r="AJ2" s="147"/>
      <c r="AK2" s="147"/>
      <c r="AL2" s="149"/>
    </row>
    <row r="3" spans="1:38" ht="18" customHeight="1">
      <c r="A3" s="145"/>
      <c r="B3" s="147" t="s">
        <v>388</v>
      </c>
      <c r="C3" s="147"/>
      <c r="D3" s="147"/>
      <c r="E3" s="147"/>
      <c r="F3" s="147"/>
      <c r="G3" s="147"/>
      <c r="H3" s="147"/>
      <c r="I3" s="147"/>
      <c r="J3" s="147"/>
      <c r="K3" s="150" t="s">
        <v>373</v>
      </c>
      <c r="L3" s="151" t="s">
        <v>374</v>
      </c>
      <c r="M3" s="151" t="s">
        <v>375</v>
      </c>
      <c r="N3" s="151" t="s">
        <v>165</v>
      </c>
      <c r="O3" s="152" t="s">
        <v>376</v>
      </c>
      <c r="P3" s="147"/>
      <c r="Q3" s="150" t="s">
        <v>373</v>
      </c>
      <c r="R3" s="151" t="s">
        <v>374</v>
      </c>
      <c r="S3" s="151" t="s">
        <v>375</v>
      </c>
      <c r="T3" s="151" t="s">
        <v>165</v>
      </c>
      <c r="U3" s="152" t="s">
        <v>376</v>
      </c>
      <c r="V3" s="147"/>
      <c r="W3" s="147" t="s">
        <v>424</v>
      </c>
      <c r="X3" s="147"/>
      <c r="Y3" s="147"/>
      <c r="Z3" s="147"/>
      <c r="AA3" s="147"/>
      <c r="AB3" s="147"/>
      <c r="AC3" s="147"/>
      <c r="AD3" s="147"/>
      <c r="AE3" s="147"/>
      <c r="AF3" s="147"/>
      <c r="AG3" s="147"/>
      <c r="AH3" s="147"/>
      <c r="AI3" s="147"/>
      <c r="AJ3" s="147"/>
      <c r="AK3" s="147"/>
      <c r="AL3" s="149"/>
    </row>
    <row r="4" spans="1:38" ht="18" customHeight="1">
      <c r="A4" s="145"/>
      <c r="B4" s="147" t="s">
        <v>384</v>
      </c>
      <c r="C4" s="147"/>
      <c r="D4" s="147"/>
      <c r="E4" s="147"/>
      <c r="F4" s="147"/>
      <c r="G4" s="147"/>
      <c r="H4" s="147"/>
      <c r="I4" s="147"/>
      <c r="J4" s="147"/>
      <c r="K4" s="565" t="s">
        <v>377</v>
      </c>
      <c r="L4" s="566"/>
      <c r="M4" s="566"/>
      <c r="N4" s="153">
        <v>0.01</v>
      </c>
      <c r="O4" s="154">
        <v>4.0000000000000001E-3</v>
      </c>
      <c r="P4" s="147"/>
      <c r="Q4" s="565" t="s">
        <v>378</v>
      </c>
      <c r="R4" s="566"/>
      <c r="S4" s="566"/>
      <c r="T4" s="155">
        <v>2.5000000000000001E-2</v>
      </c>
      <c r="U4" s="154">
        <v>0.01</v>
      </c>
      <c r="V4" s="147"/>
      <c r="W4" s="147" t="s">
        <v>423</v>
      </c>
      <c r="X4" s="147"/>
      <c r="Y4" s="147"/>
      <c r="Z4" s="147"/>
      <c r="AA4" s="147"/>
      <c r="AB4" s="147"/>
      <c r="AC4" s="147"/>
      <c r="AD4" s="147"/>
      <c r="AE4" s="147"/>
      <c r="AF4" s="147"/>
      <c r="AG4" s="147"/>
      <c r="AH4" s="147"/>
      <c r="AI4" s="147"/>
      <c r="AJ4" s="147"/>
      <c r="AK4" s="147"/>
      <c r="AL4" s="149"/>
    </row>
    <row r="5" spans="1:38" ht="18" customHeight="1">
      <c r="A5" s="145"/>
      <c r="B5" s="147" t="s">
        <v>385</v>
      </c>
      <c r="C5" s="147"/>
      <c r="D5" s="147"/>
      <c r="E5" s="147"/>
      <c r="F5" s="147"/>
      <c r="G5" s="147"/>
      <c r="H5" s="147"/>
      <c r="I5" s="147"/>
      <c r="J5" s="147"/>
      <c r="K5" s="156" t="s">
        <v>403</v>
      </c>
      <c r="L5" s="157" t="s">
        <v>403</v>
      </c>
      <c r="M5" s="157" t="s">
        <v>403</v>
      </c>
      <c r="N5" s="157" t="s">
        <v>403</v>
      </c>
      <c r="O5" s="158" t="s">
        <v>403</v>
      </c>
      <c r="P5" s="147"/>
      <c r="Q5" s="156" t="s">
        <v>403</v>
      </c>
      <c r="R5" s="157" t="s">
        <v>403</v>
      </c>
      <c r="S5" s="157" t="s">
        <v>403</v>
      </c>
      <c r="T5" s="157" t="s">
        <v>403</v>
      </c>
      <c r="U5" s="158" t="s">
        <v>403</v>
      </c>
      <c r="V5" s="147"/>
      <c r="W5" s="147" t="s">
        <v>420</v>
      </c>
      <c r="X5" s="147"/>
      <c r="Y5" s="147"/>
      <c r="Z5" s="147"/>
      <c r="AA5" s="147"/>
      <c r="AB5" s="147"/>
      <c r="AC5" s="147"/>
      <c r="AD5" s="147"/>
      <c r="AE5" s="147"/>
      <c r="AF5" s="147"/>
      <c r="AG5" s="147"/>
      <c r="AH5" s="147"/>
      <c r="AI5" s="147"/>
      <c r="AJ5" s="147"/>
      <c r="AK5" s="147"/>
      <c r="AL5" s="149"/>
    </row>
    <row r="6" spans="1:38" ht="18" customHeight="1">
      <c r="A6" s="145"/>
      <c r="B6" s="147" t="s">
        <v>386</v>
      </c>
      <c r="C6" s="147"/>
      <c r="D6" s="147"/>
      <c r="E6" s="147"/>
      <c r="F6" s="147"/>
      <c r="G6" s="147"/>
      <c r="H6" s="147"/>
      <c r="I6" s="147"/>
      <c r="J6" s="147"/>
      <c r="K6" s="159">
        <v>600</v>
      </c>
      <c r="L6" s="160">
        <v>400</v>
      </c>
      <c r="M6" s="161">
        <f>K6+L6</f>
        <v>1000</v>
      </c>
      <c r="N6" s="162">
        <f>M6*$N$4</f>
        <v>10</v>
      </c>
      <c r="O6" s="163">
        <f>M6*$O$4</f>
        <v>4</v>
      </c>
      <c r="P6" s="147"/>
      <c r="Q6" s="159">
        <v>0</v>
      </c>
      <c r="R6" s="160">
        <v>220</v>
      </c>
      <c r="S6" s="161">
        <f>Q6+R6</f>
        <v>220</v>
      </c>
      <c r="T6" s="162">
        <f t="shared" ref="T6:T15" si="0">S6*$T$4</f>
        <v>5.5</v>
      </c>
      <c r="U6" s="163">
        <f t="shared" ref="U6:U15" si="1">S6*$U$4</f>
        <v>2.2000000000000002</v>
      </c>
      <c r="V6" s="147"/>
      <c r="W6" s="147" t="s">
        <v>421</v>
      </c>
      <c r="X6" s="147"/>
      <c r="Y6" s="147"/>
      <c r="Z6" s="147"/>
      <c r="AA6" s="147"/>
      <c r="AB6" s="147"/>
      <c r="AC6" s="147"/>
      <c r="AD6" s="147"/>
      <c r="AE6" s="147"/>
      <c r="AF6" s="147"/>
      <c r="AG6" s="147"/>
      <c r="AH6" s="147"/>
      <c r="AI6" s="147"/>
      <c r="AJ6" s="147"/>
      <c r="AK6" s="147"/>
      <c r="AL6" s="149"/>
    </row>
    <row r="7" spans="1:38" ht="18" customHeight="1">
      <c r="A7" s="145"/>
      <c r="B7" s="147" t="s">
        <v>387</v>
      </c>
      <c r="C7" s="147"/>
      <c r="D7" s="147"/>
      <c r="E7" s="147"/>
      <c r="F7" s="147"/>
      <c r="G7" s="147"/>
      <c r="H7" s="147"/>
      <c r="I7" s="147"/>
      <c r="J7" s="147"/>
      <c r="K7" s="184">
        <v>1200</v>
      </c>
      <c r="L7" s="185">
        <v>800</v>
      </c>
      <c r="M7" s="161">
        <f t="shared" ref="M7:M15" si="2">K7+L7</f>
        <v>2000</v>
      </c>
      <c r="N7" s="162">
        <f t="shared" ref="N7:N15" si="3">M7*$N$4</f>
        <v>20</v>
      </c>
      <c r="O7" s="163">
        <f t="shared" ref="O7:O15" si="4">M7*$O$4</f>
        <v>8</v>
      </c>
      <c r="P7" s="147"/>
      <c r="Q7" s="184">
        <v>1200</v>
      </c>
      <c r="R7" s="185">
        <v>800</v>
      </c>
      <c r="S7" s="161">
        <f t="shared" ref="S7:S15" si="5">Q7+R7</f>
        <v>2000</v>
      </c>
      <c r="T7" s="162">
        <f t="shared" si="0"/>
        <v>50</v>
      </c>
      <c r="U7" s="163">
        <f t="shared" si="1"/>
        <v>20</v>
      </c>
      <c r="V7" s="147"/>
      <c r="W7" s="147" t="s">
        <v>422</v>
      </c>
      <c r="X7" s="147"/>
      <c r="Y7" s="147"/>
      <c r="Z7" s="147"/>
      <c r="AA7" s="147"/>
      <c r="AB7" s="147"/>
      <c r="AC7" s="147"/>
      <c r="AD7" s="147"/>
      <c r="AE7" s="147"/>
      <c r="AF7" s="147"/>
      <c r="AG7" s="147"/>
      <c r="AH7" s="147"/>
      <c r="AI7" s="147"/>
      <c r="AJ7" s="147"/>
      <c r="AK7" s="147"/>
      <c r="AL7" s="149"/>
    </row>
    <row r="8" spans="1:38" ht="18" customHeight="1">
      <c r="A8" s="145"/>
      <c r="B8" s="147"/>
      <c r="C8" s="147"/>
      <c r="D8" s="147"/>
      <c r="E8" s="147"/>
      <c r="F8" s="147"/>
      <c r="G8" s="147"/>
      <c r="H8" s="147"/>
      <c r="I8" s="147"/>
      <c r="J8" s="147"/>
      <c r="K8" s="159">
        <v>1800</v>
      </c>
      <c r="L8" s="160">
        <v>1200</v>
      </c>
      <c r="M8" s="161">
        <f t="shared" si="2"/>
        <v>3000</v>
      </c>
      <c r="N8" s="162">
        <f t="shared" si="3"/>
        <v>30</v>
      </c>
      <c r="O8" s="163">
        <f t="shared" si="4"/>
        <v>12</v>
      </c>
      <c r="P8" s="147"/>
      <c r="Q8" s="159">
        <v>1800</v>
      </c>
      <c r="R8" s="160">
        <v>1200</v>
      </c>
      <c r="S8" s="161">
        <f t="shared" si="5"/>
        <v>3000</v>
      </c>
      <c r="T8" s="162">
        <f t="shared" si="0"/>
        <v>75</v>
      </c>
      <c r="U8" s="163">
        <f t="shared" si="1"/>
        <v>30</v>
      </c>
      <c r="V8" s="147"/>
      <c r="W8" s="147"/>
      <c r="X8" s="147"/>
      <c r="Y8" s="147"/>
      <c r="Z8" s="147"/>
      <c r="AA8" s="147"/>
      <c r="AB8" s="147"/>
      <c r="AC8" s="147"/>
      <c r="AD8" s="147"/>
      <c r="AE8" s="147"/>
      <c r="AF8" s="147"/>
      <c r="AG8" s="147"/>
      <c r="AH8" s="147"/>
      <c r="AI8" s="147"/>
      <c r="AJ8" s="147"/>
      <c r="AK8" s="147"/>
      <c r="AL8" s="149"/>
    </row>
    <row r="9" spans="1:38" ht="18" customHeight="1">
      <c r="A9" s="145"/>
      <c r="B9" s="147" t="s">
        <v>389</v>
      </c>
      <c r="C9" s="147"/>
      <c r="D9" s="147"/>
      <c r="E9" s="147"/>
      <c r="F9" s="147"/>
      <c r="G9" s="147"/>
      <c r="H9" s="147"/>
      <c r="I9" s="147"/>
      <c r="J9" s="147"/>
      <c r="K9" s="159">
        <v>2400</v>
      </c>
      <c r="L9" s="160">
        <v>1600</v>
      </c>
      <c r="M9" s="161">
        <f t="shared" si="2"/>
        <v>4000</v>
      </c>
      <c r="N9" s="162">
        <f t="shared" si="3"/>
        <v>40</v>
      </c>
      <c r="O9" s="163">
        <f t="shared" si="4"/>
        <v>16</v>
      </c>
      <c r="P9" s="147"/>
      <c r="Q9" s="159">
        <v>2400</v>
      </c>
      <c r="R9" s="160">
        <v>1600</v>
      </c>
      <c r="S9" s="161">
        <f t="shared" si="5"/>
        <v>4000</v>
      </c>
      <c r="T9" s="162">
        <f t="shared" si="0"/>
        <v>100</v>
      </c>
      <c r="U9" s="163">
        <f t="shared" si="1"/>
        <v>40</v>
      </c>
      <c r="V9" s="147"/>
      <c r="W9" s="164" t="s">
        <v>425</v>
      </c>
      <c r="X9" s="147"/>
      <c r="Y9" s="147"/>
      <c r="Z9" s="147"/>
      <c r="AA9" s="147"/>
      <c r="AB9" s="147"/>
      <c r="AC9" s="147"/>
      <c r="AD9" s="147"/>
      <c r="AE9" s="147"/>
      <c r="AF9" s="147"/>
      <c r="AG9" s="147"/>
      <c r="AH9" s="147"/>
      <c r="AI9" s="147"/>
      <c r="AJ9" s="147"/>
      <c r="AK9" s="147"/>
      <c r="AL9" s="149"/>
    </row>
    <row r="10" spans="1:38" ht="18" customHeight="1">
      <c r="A10" s="145"/>
      <c r="B10" s="147" t="s">
        <v>390</v>
      </c>
      <c r="C10" s="147"/>
      <c r="D10" s="147"/>
      <c r="E10" s="147"/>
      <c r="F10" s="147"/>
      <c r="G10" s="147"/>
      <c r="H10" s="147"/>
      <c r="I10" s="147"/>
      <c r="J10" s="147"/>
      <c r="K10" s="165">
        <v>3000</v>
      </c>
      <c r="L10" s="166">
        <v>2000</v>
      </c>
      <c r="M10" s="167">
        <f t="shared" si="2"/>
        <v>5000</v>
      </c>
      <c r="N10" s="168">
        <f t="shared" si="3"/>
        <v>50</v>
      </c>
      <c r="O10" s="169">
        <f t="shared" si="4"/>
        <v>20</v>
      </c>
      <c r="P10" s="147"/>
      <c r="Q10" s="159">
        <v>3000</v>
      </c>
      <c r="R10" s="160">
        <v>2000</v>
      </c>
      <c r="S10" s="161">
        <f t="shared" si="5"/>
        <v>5000</v>
      </c>
      <c r="T10" s="162">
        <f t="shared" si="0"/>
        <v>125</v>
      </c>
      <c r="U10" s="163">
        <f t="shared" si="1"/>
        <v>50</v>
      </c>
      <c r="V10" s="147"/>
      <c r="W10" s="164" t="s">
        <v>426</v>
      </c>
      <c r="X10" s="147"/>
      <c r="Y10" s="147"/>
      <c r="Z10" s="147"/>
      <c r="AA10" s="147"/>
      <c r="AB10" s="147"/>
      <c r="AC10" s="147"/>
      <c r="AD10" s="147"/>
      <c r="AE10" s="147"/>
      <c r="AF10" s="147"/>
      <c r="AG10" s="147"/>
      <c r="AH10" s="147"/>
      <c r="AI10" s="147"/>
      <c r="AJ10" s="147"/>
      <c r="AK10" s="147"/>
      <c r="AL10" s="149"/>
    </row>
    <row r="11" spans="1:38" ht="18" customHeight="1">
      <c r="A11" s="145"/>
      <c r="B11" s="147" t="s">
        <v>391</v>
      </c>
      <c r="C11" s="147"/>
      <c r="D11" s="147"/>
      <c r="E11" s="147"/>
      <c r="F11" s="147"/>
      <c r="G11" s="147"/>
      <c r="H11" s="147"/>
      <c r="I11" s="147"/>
      <c r="J11" s="147"/>
      <c r="K11" s="159">
        <v>3600</v>
      </c>
      <c r="L11" s="160">
        <v>2400</v>
      </c>
      <c r="M11" s="161">
        <f t="shared" si="2"/>
        <v>6000</v>
      </c>
      <c r="N11" s="162">
        <f t="shared" si="3"/>
        <v>60</v>
      </c>
      <c r="O11" s="163">
        <f t="shared" si="4"/>
        <v>24</v>
      </c>
      <c r="P11" s="147"/>
      <c r="Q11" s="159">
        <v>3600</v>
      </c>
      <c r="R11" s="160">
        <v>2400</v>
      </c>
      <c r="S11" s="161">
        <f t="shared" si="5"/>
        <v>6000</v>
      </c>
      <c r="T11" s="162">
        <f t="shared" si="0"/>
        <v>150</v>
      </c>
      <c r="U11" s="163">
        <f t="shared" si="1"/>
        <v>60</v>
      </c>
      <c r="V11" s="147"/>
      <c r="W11" s="147"/>
      <c r="X11" s="147"/>
      <c r="Y11" s="147"/>
      <c r="Z11" s="147"/>
      <c r="AA11" s="147"/>
      <c r="AB11" s="147"/>
      <c r="AC11" s="147"/>
      <c r="AD11" s="147"/>
      <c r="AE11" s="147"/>
      <c r="AF11" s="147"/>
      <c r="AG11" s="147"/>
      <c r="AH11" s="147"/>
      <c r="AI11" s="147"/>
      <c r="AJ11" s="147"/>
      <c r="AK11" s="147"/>
      <c r="AL11" s="149"/>
    </row>
    <row r="12" spans="1:38" ht="18" customHeight="1">
      <c r="A12" s="145"/>
      <c r="B12" s="147" t="s">
        <v>392</v>
      </c>
      <c r="C12" s="147"/>
      <c r="D12" s="147"/>
      <c r="E12" s="147"/>
      <c r="F12" s="147"/>
      <c r="G12" s="147"/>
      <c r="H12" s="147"/>
      <c r="I12" s="147"/>
      <c r="J12" s="147"/>
      <c r="K12" s="159">
        <v>4200</v>
      </c>
      <c r="L12" s="160">
        <v>2800</v>
      </c>
      <c r="M12" s="161">
        <f t="shared" si="2"/>
        <v>7000</v>
      </c>
      <c r="N12" s="162">
        <f t="shared" si="3"/>
        <v>70</v>
      </c>
      <c r="O12" s="163">
        <f t="shared" si="4"/>
        <v>28</v>
      </c>
      <c r="P12" s="147"/>
      <c r="Q12" s="159">
        <v>4200</v>
      </c>
      <c r="R12" s="160">
        <v>2800</v>
      </c>
      <c r="S12" s="161">
        <f t="shared" si="5"/>
        <v>7000</v>
      </c>
      <c r="T12" s="162">
        <f t="shared" si="0"/>
        <v>175</v>
      </c>
      <c r="U12" s="163">
        <f t="shared" si="1"/>
        <v>70</v>
      </c>
      <c r="V12" s="147"/>
      <c r="W12" s="164" t="s">
        <v>427</v>
      </c>
      <c r="X12" s="147"/>
      <c r="Y12" s="147"/>
      <c r="Z12" s="147"/>
      <c r="AA12" s="147"/>
      <c r="AB12" s="147"/>
      <c r="AC12" s="147"/>
      <c r="AD12" s="147"/>
      <c r="AE12" s="147"/>
      <c r="AF12" s="147"/>
      <c r="AG12" s="147"/>
      <c r="AH12" s="147"/>
      <c r="AI12" s="147"/>
      <c r="AJ12" s="147"/>
      <c r="AK12" s="147"/>
      <c r="AL12" s="149"/>
    </row>
    <row r="13" spans="1:38" ht="18" customHeight="1">
      <c r="A13" s="145"/>
      <c r="B13" s="147" t="s">
        <v>393</v>
      </c>
      <c r="C13" s="147"/>
      <c r="D13" s="147"/>
      <c r="E13" s="147"/>
      <c r="F13" s="147"/>
      <c r="G13" s="147"/>
      <c r="H13" s="147"/>
      <c r="I13" s="147"/>
      <c r="J13" s="147"/>
      <c r="K13" s="159">
        <v>4800</v>
      </c>
      <c r="L13" s="160">
        <v>3200</v>
      </c>
      <c r="M13" s="161">
        <f t="shared" si="2"/>
        <v>8000</v>
      </c>
      <c r="N13" s="162">
        <f t="shared" si="3"/>
        <v>80</v>
      </c>
      <c r="O13" s="163">
        <f t="shared" si="4"/>
        <v>32</v>
      </c>
      <c r="P13" s="147"/>
      <c r="Q13" s="159">
        <v>4800</v>
      </c>
      <c r="R13" s="160">
        <v>3200</v>
      </c>
      <c r="S13" s="161">
        <f t="shared" si="5"/>
        <v>8000</v>
      </c>
      <c r="T13" s="162">
        <f t="shared" si="0"/>
        <v>200</v>
      </c>
      <c r="U13" s="163">
        <f t="shared" si="1"/>
        <v>80</v>
      </c>
      <c r="V13" s="147"/>
      <c r="W13" s="164" t="s">
        <v>428</v>
      </c>
      <c r="X13" s="147"/>
      <c r="Y13" s="147"/>
      <c r="Z13" s="147"/>
      <c r="AA13" s="147"/>
      <c r="AB13" s="147"/>
      <c r="AC13" s="147"/>
      <c r="AD13" s="147"/>
      <c r="AE13" s="147"/>
      <c r="AF13" s="147"/>
      <c r="AG13" s="147"/>
      <c r="AH13" s="147"/>
      <c r="AI13" s="147"/>
      <c r="AJ13" s="147"/>
      <c r="AK13" s="147"/>
      <c r="AL13" s="149"/>
    </row>
    <row r="14" spans="1:38" ht="18" customHeight="1">
      <c r="A14" s="145"/>
      <c r="B14" s="147" t="s">
        <v>394</v>
      </c>
      <c r="C14" s="147"/>
      <c r="D14" s="147"/>
      <c r="E14" s="147"/>
      <c r="F14" s="147"/>
      <c r="G14" s="147"/>
      <c r="H14" s="147"/>
      <c r="I14" s="147"/>
      <c r="J14" s="147"/>
      <c r="K14" s="159">
        <v>5400</v>
      </c>
      <c r="L14" s="160">
        <v>3600</v>
      </c>
      <c r="M14" s="161">
        <f t="shared" si="2"/>
        <v>9000</v>
      </c>
      <c r="N14" s="162">
        <f t="shared" si="3"/>
        <v>90</v>
      </c>
      <c r="O14" s="163">
        <f t="shared" si="4"/>
        <v>36</v>
      </c>
      <c r="P14" s="147"/>
      <c r="Q14" s="159">
        <v>5400</v>
      </c>
      <c r="R14" s="160">
        <v>3600</v>
      </c>
      <c r="S14" s="161">
        <f t="shared" si="5"/>
        <v>9000</v>
      </c>
      <c r="T14" s="162">
        <f t="shared" si="0"/>
        <v>225</v>
      </c>
      <c r="U14" s="163">
        <f t="shared" si="1"/>
        <v>90</v>
      </c>
      <c r="V14" s="147"/>
      <c r="W14" s="147"/>
      <c r="X14" s="147"/>
      <c r="Y14" s="147"/>
      <c r="Z14" s="147"/>
      <c r="AA14" s="147"/>
      <c r="AB14" s="147"/>
      <c r="AC14" s="147"/>
      <c r="AD14" s="147"/>
      <c r="AE14" s="147"/>
      <c r="AF14" s="147"/>
      <c r="AG14" s="147"/>
      <c r="AH14" s="147"/>
      <c r="AI14" s="147"/>
      <c r="AJ14" s="147"/>
      <c r="AK14" s="147"/>
      <c r="AL14" s="149"/>
    </row>
    <row r="15" spans="1:38" ht="18" customHeight="1" thickBot="1">
      <c r="A15" s="145"/>
      <c r="B15" s="147" t="s">
        <v>395</v>
      </c>
      <c r="C15" s="147"/>
      <c r="D15" s="147"/>
      <c r="E15" s="147"/>
      <c r="F15" s="147"/>
      <c r="G15" s="147"/>
      <c r="H15" s="147"/>
      <c r="I15" s="147"/>
      <c r="J15" s="147"/>
      <c r="K15" s="170">
        <v>6000</v>
      </c>
      <c r="L15" s="171">
        <v>4000</v>
      </c>
      <c r="M15" s="172">
        <f t="shared" si="2"/>
        <v>10000</v>
      </c>
      <c r="N15" s="173">
        <f t="shared" si="3"/>
        <v>100</v>
      </c>
      <c r="O15" s="174">
        <f t="shared" si="4"/>
        <v>40</v>
      </c>
      <c r="P15" s="147"/>
      <c r="Q15" s="170">
        <v>6000</v>
      </c>
      <c r="R15" s="171">
        <v>12000</v>
      </c>
      <c r="S15" s="172">
        <f t="shared" si="5"/>
        <v>18000</v>
      </c>
      <c r="T15" s="173">
        <f t="shared" si="0"/>
        <v>450</v>
      </c>
      <c r="U15" s="174">
        <f t="shared" si="1"/>
        <v>180</v>
      </c>
      <c r="V15" s="147"/>
      <c r="W15" s="147"/>
      <c r="X15" s="147"/>
      <c r="Y15" s="147"/>
      <c r="Z15" s="147"/>
      <c r="AA15" s="147"/>
      <c r="AB15" s="147"/>
      <c r="AC15" s="147"/>
      <c r="AD15" s="147"/>
      <c r="AE15" s="147"/>
      <c r="AF15" s="147"/>
      <c r="AG15" s="147"/>
      <c r="AH15" s="147"/>
      <c r="AI15" s="147"/>
      <c r="AJ15" s="147"/>
      <c r="AK15" s="147"/>
      <c r="AL15" s="149"/>
    </row>
    <row r="16" spans="1:38" ht="18" customHeight="1">
      <c r="A16" s="145"/>
      <c r="B16" s="147"/>
      <c r="C16" s="175"/>
      <c r="D16" s="147"/>
      <c r="E16" s="147"/>
      <c r="F16" s="147"/>
      <c r="G16" s="147"/>
      <c r="H16" s="147"/>
      <c r="I16" s="147"/>
      <c r="J16" s="147"/>
      <c r="K16" s="176"/>
      <c r="L16" s="176"/>
      <c r="M16" s="176"/>
      <c r="N16" s="177"/>
      <c r="O16" s="177"/>
      <c r="P16" s="147"/>
      <c r="Q16" s="147"/>
      <c r="R16" s="147"/>
      <c r="S16" s="147"/>
      <c r="T16" s="147"/>
      <c r="U16" s="147"/>
      <c r="V16" s="147"/>
      <c r="W16" s="147"/>
      <c r="X16" s="147"/>
      <c r="Y16" s="147"/>
      <c r="Z16" s="147"/>
      <c r="AA16" s="147"/>
      <c r="AB16" s="147"/>
      <c r="AC16" s="147"/>
      <c r="AD16" s="147"/>
      <c r="AE16" s="147"/>
      <c r="AF16" s="147"/>
      <c r="AG16" s="147"/>
      <c r="AH16" s="147"/>
      <c r="AI16" s="147"/>
      <c r="AJ16" s="147"/>
      <c r="AK16" s="147"/>
      <c r="AL16" s="149"/>
    </row>
    <row r="17" spans="1:38" ht="16.5" thickBot="1">
      <c r="A17" s="145"/>
      <c r="B17" s="574" t="s">
        <v>374</v>
      </c>
      <c r="C17" s="574"/>
      <c r="D17" s="147"/>
      <c r="E17" s="575" t="s">
        <v>396</v>
      </c>
      <c r="F17" s="575"/>
      <c r="G17" s="575" t="s">
        <v>397</v>
      </c>
      <c r="H17" s="575"/>
      <c r="I17" s="147"/>
      <c r="J17" s="147"/>
      <c r="K17" s="571" t="s">
        <v>372</v>
      </c>
      <c r="L17" s="571"/>
      <c r="M17" s="571"/>
      <c r="N17" s="571"/>
      <c r="O17" s="571"/>
      <c r="P17" s="147"/>
      <c r="Q17" s="571" t="s">
        <v>381</v>
      </c>
      <c r="R17" s="571"/>
      <c r="S17" s="571"/>
      <c r="T17" s="571"/>
      <c r="U17" s="571"/>
      <c r="V17" s="147"/>
      <c r="W17" s="147"/>
      <c r="X17" s="147"/>
      <c r="Y17" s="147"/>
      <c r="Z17" s="147"/>
      <c r="AA17" s="147"/>
      <c r="AB17" s="147"/>
      <c r="AC17" s="147"/>
      <c r="AD17" s="147"/>
      <c r="AE17" s="147"/>
      <c r="AF17" s="147"/>
      <c r="AG17" s="147"/>
      <c r="AH17" s="147"/>
      <c r="AI17" s="147"/>
      <c r="AJ17" s="147"/>
      <c r="AK17" s="147"/>
      <c r="AL17" s="149"/>
    </row>
    <row r="18" spans="1:38" ht="18" customHeight="1">
      <c r="A18" s="145"/>
      <c r="B18" s="178">
        <v>800</v>
      </c>
      <c r="C18" s="260" t="s">
        <v>403</v>
      </c>
      <c r="D18" s="260"/>
      <c r="E18" s="180">
        <f>B18*1.5</f>
        <v>1200</v>
      </c>
      <c r="F18" s="260" t="s">
        <v>188</v>
      </c>
      <c r="G18" s="180">
        <f>B18*3</f>
        <v>2400</v>
      </c>
      <c r="H18" s="260" t="s">
        <v>403</v>
      </c>
      <c r="I18" s="260"/>
      <c r="J18" s="147"/>
      <c r="K18" s="150" t="s">
        <v>373</v>
      </c>
      <c r="L18" s="151" t="s">
        <v>374</v>
      </c>
      <c r="M18" s="151" t="s">
        <v>375</v>
      </c>
      <c r="N18" s="151" t="s">
        <v>165</v>
      </c>
      <c r="O18" s="152" t="s">
        <v>376</v>
      </c>
      <c r="P18" s="147"/>
      <c r="Q18" s="150" t="s">
        <v>373</v>
      </c>
      <c r="R18" s="151" t="s">
        <v>374</v>
      </c>
      <c r="S18" s="151" t="s">
        <v>375</v>
      </c>
      <c r="T18" s="151" t="s">
        <v>165</v>
      </c>
      <c r="U18" s="152" t="s">
        <v>376</v>
      </c>
      <c r="V18" s="147"/>
      <c r="W18" s="164" t="s">
        <v>430</v>
      </c>
      <c r="X18" s="147"/>
      <c r="Y18" s="147"/>
      <c r="Z18" s="147"/>
      <c r="AA18" s="147"/>
      <c r="AB18" s="147"/>
      <c r="AC18" s="147"/>
      <c r="AD18" s="147"/>
      <c r="AE18" s="147"/>
      <c r="AF18" s="147"/>
      <c r="AG18" s="147"/>
      <c r="AH18" s="147"/>
      <c r="AI18" s="147"/>
      <c r="AJ18" s="147"/>
      <c r="AK18" s="147"/>
      <c r="AL18" s="149"/>
    </row>
    <row r="19" spans="1:38" ht="18" customHeight="1">
      <c r="A19" s="145"/>
      <c r="B19" s="147"/>
      <c r="C19" s="147"/>
      <c r="D19" s="147"/>
      <c r="E19" s="147"/>
      <c r="F19" s="147"/>
      <c r="G19" s="147"/>
      <c r="H19" s="147"/>
      <c r="I19" s="147"/>
      <c r="J19" s="147"/>
      <c r="K19" s="565" t="s">
        <v>379</v>
      </c>
      <c r="L19" s="566"/>
      <c r="M19" s="566"/>
      <c r="N19" s="155">
        <v>1.4999999999999999E-2</v>
      </c>
      <c r="O19" s="154">
        <v>4.0000000000000001E-3</v>
      </c>
      <c r="P19" s="147"/>
      <c r="Q19" s="565" t="s">
        <v>380</v>
      </c>
      <c r="R19" s="566"/>
      <c r="S19" s="566"/>
      <c r="T19" s="155">
        <v>0.03</v>
      </c>
      <c r="U19" s="154">
        <v>1.2E-2</v>
      </c>
      <c r="V19" s="147"/>
      <c r="W19" s="164" t="s">
        <v>431</v>
      </c>
      <c r="X19" s="147"/>
      <c r="Y19" s="147"/>
      <c r="Z19" s="147"/>
      <c r="AA19" s="147"/>
      <c r="AB19" s="147"/>
      <c r="AC19" s="147"/>
      <c r="AD19" s="147"/>
      <c r="AE19" s="147"/>
      <c r="AF19" s="147"/>
      <c r="AG19" s="147"/>
      <c r="AH19" s="147"/>
      <c r="AI19" s="147"/>
      <c r="AJ19" s="147"/>
      <c r="AK19" s="147"/>
      <c r="AL19" s="149"/>
    </row>
    <row r="20" spans="1:38" ht="18" customHeight="1">
      <c r="A20" s="145"/>
      <c r="B20" s="147" t="s">
        <v>399</v>
      </c>
      <c r="C20" s="147"/>
      <c r="D20" s="147"/>
      <c r="E20" s="147"/>
      <c r="F20" s="181">
        <f>B18+E18</f>
        <v>2000</v>
      </c>
      <c r="G20" s="261" t="s">
        <v>398</v>
      </c>
      <c r="H20" s="181">
        <f>B18+G18</f>
        <v>3200</v>
      </c>
      <c r="I20" s="567" t="s">
        <v>404</v>
      </c>
      <c r="J20" s="567"/>
      <c r="K20" s="156" t="s">
        <v>403</v>
      </c>
      <c r="L20" s="157" t="s">
        <v>403</v>
      </c>
      <c r="M20" s="157" t="s">
        <v>403</v>
      </c>
      <c r="N20" s="157" t="s">
        <v>403</v>
      </c>
      <c r="O20" s="158" t="s">
        <v>403</v>
      </c>
      <c r="P20" s="147"/>
      <c r="Q20" s="156" t="s">
        <v>403</v>
      </c>
      <c r="R20" s="157" t="s">
        <v>403</v>
      </c>
      <c r="S20" s="157" t="s">
        <v>403</v>
      </c>
      <c r="T20" s="157" t="s">
        <v>403</v>
      </c>
      <c r="U20" s="158" t="s">
        <v>403</v>
      </c>
      <c r="V20" s="147"/>
      <c r="W20" s="147"/>
      <c r="X20" s="147"/>
      <c r="Y20" s="147"/>
      <c r="Z20" s="147"/>
      <c r="AA20" s="147"/>
      <c r="AB20" s="147"/>
      <c r="AC20" s="147"/>
      <c r="AD20" s="147"/>
      <c r="AE20" s="147"/>
      <c r="AF20" s="147"/>
      <c r="AG20" s="147"/>
      <c r="AH20" s="147"/>
      <c r="AI20" s="147"/>
      <c r="AJ20" s="147"/>
      <c r="AK20" s="147"/>
      <c r="AL20" s="149"/>
    </row>
    <row r="21" spans="1:38" ht="18" customHeight="1">
      <c r="A21" s="145"/>
      <c r="B21" s="147" t="s">
        <v>405</v>
      </c>
      <c r="C21" s="147"/>
      <c r="D21" s="147"/>
      <c r="E21" s="147"/>
      <c r="F21" s="147"/>
      <c r="G21" s="147"/>
      <c r="H21" s="147"/>
      <c r="I21" s="147"/>
      <c r="J21" s="147"/>
      <c r="K21" s="159">
        <v>600</v>
      </c>
      <c r="L21" s="160">
        <v>400</v>
      </c>
      <c r="M21" s="161">
        <f>K21+L21</f>
        <v>1000</v>
      </c>
      <c r="N21" s="162">
        <f>M21*$N$19</f>
        <v>15</v>
      </c>
      <c r="O21" s="163">
        <f>M21*$O$19</f>
        <v>4</v>
      </c>
      <c r="P21" s="147"/>
      <c r="Q21" s="159">
        <v>600</v>
      </c>
      <c r="R21" s="160">
        <v>400</v>
      </c>
      <c r="S21" s="161">
        <f>Q21+R21</f>
        <v>1000</v>
      </c>
      <c r="T21" s="162">
        <f>S21*$T$19</f>
        <v>30</v>
      </c>
      <c r="U21" s="163">
        <f>S21*$U$19</f>
        <v>12</v>
      </c>
      <c r="V21" s="147"/>
      <c r="W21" s="164" t="s">
        <v>432</v>
      </c>
      <c r="X21" s="147"/>
      <c r="Y21" s="147"/>
      <c r="Z21" s="147"/>
      <c r="AA21" s="147"/>
      <c r="AB21" s="147"/>
      <c r="AC21" s="147"/>
      <c r="AD21" s="147"/>
      <c r="AE21" s="147"/>
      <c r="AF21" s="147"/>
      <c r="AG21" s="147"/>
      <c r="AH21" s="147"/>
      <c r="AI21" s="147"/>
      <c r="AJ21" s="147"/>
      <c r="AK21" s="147"/>
      <c r="AL21" s="149"/>
    </row>
    <row r="22" spans="1:38" ht="18" customHeight="1">
      <c r="A22" s="145"/>
      <c r="B22" s="147" t="s">
        <v>400</v>
      </c>
      <c r="C22" s="147"/>
      <c r="D22" s="147"/>
      <c r="E22" s="147"/>
      <c r="F22" s="561" t="s">
        <v>402</v>
      </c>
      <c r="G22" s="561"/>
      <c r="H22" s="561"/>
      <c r="I22" s="561"/>
      <c r="J22" s="183"/>
      <c r="K22" s="184">
        <v>1200</v>
      </c>
      <c r="L22" s="185">
        <v>800</v>
      </c>
      <c r="M22" s="186">
        <f t="shared" ref="M22:M30" si="6">K22+L22</f>
        <v>2000</v>
      </c>
      <c r="N22" s="187">
        <f t="shared" ref="N22:N30" si="7">M22*$N$19</f>
        <v>30</v>
      </c>
      <c r="O22" s="188">
        <f t="shared" ref="O22:O30" si="8">M22*$O$19</f>
        <v>8</v>
      </c>
      <c r="P22" s="147"/>
      <c r="Q22" s="184">
        <v>1200</v>
      </c>
      <c r="R22" s="185">
        <v>800</v>
      </c>
      <c r="S22" s="161">
        <f t="shared" ref="S22:S30" si="9">Q22+R22</f>
        <v>2000</v>
      </c>
      <c r="T22" s="162">
        <f t="shared" ref="T22:T30" si="10">S22*$T$19</f>
        <v>60</v>
      </c>
      <c r="U22" s="163">
        <f t="shared" ref="U22:U30" si="11">S22*$U$19</f>
        <v>24</v>
      </c>
      <c r="V22" s="147"/>
      <c r="W22" s="164" t="s">
        <v>433</v>
      </c>
      <c r="X22" s="147"/>
      <c r="Y22" s="147"/>
      <c r="Z22" s="147"/>
      <c r="AA22" s="147"/>
      <c r="AB22" s="147"/>
      <c r="AC22" s="147"/>
      <c r="AD22" s="147"/>
      <c r="AE22" s="147"/>
      <c r="AF22" s="147"/>
      <c r="AG22" s="147"/>
      <c r="AH22" s="147"/>
      <c r="AI22" s="147"/>
      <c r="AJ22" s="147"/>
      <c r="AK22" s="147"/>
      <c r="AL22" s="149"/>
    </row>
    <row r="23" spans="1:38" ht="18" customHeight="1">
      <c r="A23" s="145"/>
      <c r="B23" s="147" t="s">
        <v>401</v>
      </c>
      <c r="C23" s="147"/>
      <c r="D23" s="147"/>
      <c r="E23" s="147"/>
      <c r="F23" s="561"/>
      <c r="G23" s="561"/>
      <c r="H23" s="561"/>
      <c r="I23" s="561"/>
      <c r="J23" s="183"/>
      <c r="K23" s="159">
        <v>1800</v>
      </c>
      <c r="L23" s="160">
        <v>1200</v>
      </c>
      <c r="M23" s="161">
        <f t="shared" si="6"/>
        <v>3000</v>
      </c>
      <c r="N23" s="162">
        <f t="shared" si="7"/>
        <v>45</v>
      </c>
      <c r="O23" s="163">
        <f t="shared" si="8"/>
        <v>12</v>
      </c>
      <c r="P23" s="147"/>
      <c r="Q23" s="159">
        <v>1800</v>
      </c>
      <c r="R23" s="160">
        <v>1200</v>
      </c>
      <c r="S23" s="161">
        <f t="shared" si="9"/>
        <v>3000</v>
      </c>
      <c r="T23" s="162">
        <f t="shared" si="10"/>
        <v>90</v>
      </c>
      <c r="U23" s="163">
        <f t="shared" si="11"/>
        <v>36</v>
      </c>
      <c r="V23" s="147"/>
      <c r="W23" s="147"/>
      <c r="X23" s="147"/>
      <c r="Y23" s="147"/>
      <c r="Z23" s="147"/>
      <c r="AA23" s="147"/>
      <c r="AB23" s="147"/>
      <c r="AC23" s="147"/>
      <c r="AD23" s="147"/>
      <c r="AE23" s="147"/>
      <c r="AF23" s="147"/>
      <c r="AG23" s="147"/>
      <c r="AH23" s="147"/>
      <c r="AI23" s="147"/>
      <c r="AJ23" s="147"/>
      <c r="AK23" s="147"/>
      <c r="AL23" s="149"/>
    </row>
    <row r="24" spans="1:38" ht="18" customHeight="1">
      <c r="A24" s="145"/>
      <c r="B24" s="147"/>
      <c r="C24" s="147"/>
      <c r="D24" s="147"/>
      <c r="E24" s="147"/>
      <c r="F24" s="147"/>
      <c r="G24" s="147"/>
      <c r="H24" s="147"/>
      <c r="I24" s="147"/>
      <c r="J24" s="147"/>
      <c r="K24" s="159">
        <v>2400</v>
      </c>
      <c r="L24" s="160">
        <v>1600</v>
      </c>
      <c r="M24" s="161">
        <f t="shared" si="6"/>
        <v>4000</v>
      </c>
      <c r="N24" s="162">
        <f t="shared" si="7"/>
        <v>60</v>
      </c>
      <c r="O24" s="163">
        <f t="shared" si="8"/>
        <v>16</v>
      </c>
      <c r="P24" s="147"/>
      <c r="Q24" s="159">
        <v>2400</v>
      </c>
      <c r="R24" s="160">
        <v>1600</v>
      </c>
      <c r="S24" s="161">
        <f t="shared" si="9"/>
        <v>4000</v>
      </c>
      <c r="T24" s="162">
        <f t="shared" si="10"/>
        <v>120</v>
      </c>
      <c r="U24" s="163">
        <f t="shared" si="11"/>
        <v>48</v>
      </c>
      <c r="V24" s="147"/>
      <c r="W24" s="164" t="s">
        <v>434</v>
      </c>
      <c r="X24" s="147"/>
      <c r="Y24" s="147"/>
      <c r="Z24" s="147"/>
      <c r="AA24" s="147"/>
      <c r="AB24" s="147"/>
      <c r="AC24" s="147"/>
      <c r="AD24" s="147"/>
      <c r="AE24" s="147"/>
      <c r="AF24" s="147"/>
      <c r="AG24" s="147"/>
      <c r="AH24" s="147"/>
      <c r="AI24" s="147"/>
      <c r="AJ24" s="147"/>
      <c r="AK24" s="147"/>
      <c r="AL24" s="149"/>
    </row>
    <row r="25" spans="1:38" ht="18" customHeight="1">
      <c r="A25" s="145"/>
      <c r="B25" s="569" t="s">
        <v>406</v>
      </c>
      <c r="C25" s="569"/>
      <c r="D25" s="569"/>
      <c r="E25" s="569"/>
      <c r="F25" s="569"/>
      <c r="G25" s="569"/>
      <c r="H25" s="569"/>
      <c r="I25" s="569"/>
      <c r="J25" s="147"/>
      <c r="K25" s="159">
        <v>3000</v>
      </c>
      <c r="L25" s="160">
        <v>2000</v>
      </c>
      <c r="M25" s="161">
        <f t="shared" si="6"/>
        <v>5000</v>
      </c>
      <c r="N25" s="162">
        <f t="shared" si="7"/>
        <v>75</v>
      </c>
      <c r="O25" s="163">
        <f t="shared" si="8"/>
        <v>20</v>
      </c>
      <c r="P25" s="147"/>
      <c r="Q25" s="159">
        <v>3000</v>
      </c>
      <c r="R25" s="160">
        <v>2000</v>
      </c>
      <c r="S25" s="161">
        <f t="shared" si="9"/>
        <v>5000</v>
      </c>
      <c r="T25" s="162">
        <f t="shared" si="10"/>
        <v>150</v>
      </c>
      <c r="U25" s="163">
        <f t="shared" si="11"/>
        <v>60</v>
      </c>
      <c r="V25" s="147"/>
      <c r="W25" s="164" t="s">
        <v>435</v>
      </c>
      <c r="X25" s="147"/>
      <c r="Y25" s="147"/>
      <c r="Z25" s="147"/>
      <c r="AA25" s="147"/>
      <c r="AB25" s="147"/>
      <c r="AC25" s="147"/>
      <c r="AD25" s="147"/>
      <c r="AE25" s="147"/>
      <c r="AF25" s="147"/>
      <c r="AG25" s="147"/>
      <c r="AH25" s="147"/>
      <c r="AI25" s="147"/>
      <c r="AJ25" s="147"/>
      <c r="AK25" s="147"/>
      <c r="AL25" s="149"/>
    </row>
    <row r="26" spans="1:38" ht="18" customHeight="1">
      <c r="A26" s="145"/>
      <c r="B26" s="147" t="s">
        <v>407</v>
      </c>
      <c r="C26" s="147"/>
      <c r="D26" s="147"/>
      <c r="E26" s="147"/>
      <c r="F26" s="147"/>
      <c r="G26" s="147"/>
      <c r="H26" s="147"/>
      <c r="I26" s="147"/>
      <c r="J26" s="147"/>
      <c r="K26" s="159">
        <v>3600</v>
      </c>
      <c r="L26" s="160">
        <v>2400</v>
      </c>
      <c r="M26" s="161">
        <f t="shared" si="6"/>
        <v>6000</v>
      </c>
      <c r="N26" s="162">
        <f t="shared" si="7"/>
        <v>90</v>
      </c>
      <c r="O26" s="163">
        <f t="shared" si="8"/>
        <v>24</v>
      </c>
      <c r="P26" s="147"/>
      <c r="Q26" s="159">
        <v>3600</v>
      </c>
      <c r="R26" s="160">
        <v>2400</v>
      </c>
      <c r="S26" s="161">
        <f t="shared" si="9"/>
        <v>6000</v>
      </c>
      <c r="T26" s="162">
        <f t="shared" si="10"/>
        <v>180</v>
      </c>
      <c r="U26" s="163">
        <f t="shared" si="11"/>
        <v>72</v>
      </c>
      <c r="V26" s="147"/>
      <c r="W26" s="147"/>
      <c r="X26" s="147"/>
      <c r="Y26" s="147"/>
      <c r="Z26" s="147"/>
      <c r="AA26" s="147"/>
      <c r="AB26" s="147"/>
      <c r="AC26" s="147"/>
      <c r="AD26" s="147"/>
      <c r="AE26" s="147"/>
      <c r="AF26" s="147"/>
      <c r="AG26" s="147"/>
      <c r="AH26" s="147"/>
      <c r="AI26" s="147"/>
      <c r="AJ26" s="147"/>
      <c r="AK26" s="147"/>
      <c r="AL26" s="149"/>
    </row>
    <row r="27" spans="1:38" ht="18" customHeight="1">
      <c r="A27" s="145"/>
      <c r="B27" s="147" t="s">
        <v>408</v>
      </c>
      <c r="C27" s="147"/>
      <c r="D27" s="147"/>
      <c r="E27" s="147"/>
      <c r="F27" s="147"/>
      <c r="G27" s="147"/>
      <c r="H27" s="147"/>
      <c r="I27" s="147"/>
      <c r="J27" s="147"/>
      <c r="K27" s="159">
        <v>4200</v>
      </c>
      <c r="L27" s="160">
        <v>2800</v>
      </c>
      <c r="M27" s="161">
        <f t="shared" si="6"/>
        <v>7000</v>
      </c>
      <c r="N27" s="162">
        <f t="shared" si="7"/>
        <v>105</v>
      </c>
      <c r="O27" s="163">
        <f t="shared" si="8"/>
        <v>28</v>
      </c>
      <c r="P27" s="147"/>
      <c r="Q27" s="159">
        <v>4200</v>
      </c>
      <c r="R27" s="160">
        <v>2800</v>
      </c>
      <c r="S27" s="161">
        <f t="shared" si="9"/>
        <v>7000</v>
      </c>
      <c r="T27" s="162">
        <f t="shared" si="10"/>
        <v>210</v>
      </c>
      <c r="U27" s="163">
        <f t="shared" si="11"/>
        <v>84</v>
      </c>
      <c r="V27" s="147"/>
      <c r="W27" s="147" t="s">
        <v>436</v>
      </c>
      <c r="X27" s="147"/>
      <c r="Y27" s="147"/>
      <c r="Z27" s="147"/>
      <c r="AA27" s="147"/>
      <c r="AB27" s="147"/>
      <c r="AC27" s="147"/>
      <c r="AD27" s="147"/>
      <c r="AE27" s="147"/>
      <c r="AF27" s="147"/>
      <c r="AG27" s="147"/>
      <c r="AH27" s="147"/>
      <c r="AI27" s="147"/>
      <c r="AJ27" s="147"/>
      <c r="AK27" s="147"/>
      <c r="AL27" s="149"/>
    </row>
    <row r="28" spans="1:38" ht="18" customHeight="1">
      <c r="A28" s="145"/>
      <c r="B28" s="147" t="s">
        <v>409</v>
      </c>
      <c r="C28" s="147"/>
      <c r="D28" s="147"/>
      <c r="E28" s="147"/>
      <c r="F28" s="147"/>
      <c r="G28" s="147"/>
      <c r="H28" s="147"/>
      <c r="I28" s="147"/>
      <c r="J28" s="147"/>
      <c r="K28" s="159">
        <v>4800</v>
      </c>
      <c r="L28" s="160">
        <v>3200</v>
      </c>
      <c r="M28" s="161">
        <f t="shared" si="6"/>
        <v>8000</v>
      </c>
      <c r="N28" s="162">
        <f t="shared" si="7"/>
        <v>120</v>
      </c>
      <c r="O28" s="163">
        <f t="shared" si="8"/>
        <v>32</v>
      </c>
      <c r="P28" s="147"/>
      <c r="Q28" s="159">
        <v>4800</v>
      </c>
      <c r="R28" s="160">
        <v>3200</v>
      </c>
      <c r="S28" s="161">
        <f t="shared" si="9"/>
        <v>8000</v>
      </c>
      <c r="T28" s="162">
        <f t="shared" si="10"/>
        <v>240</v>
      </c>
      <c r="U28" s="163">
        <f t="shared" si="11"/>
        <v>96</v>
      </c>
      <c r="V28" s="147"/>
      <c r="W28" s="147" t="s">
        <v>437</v>
      </c>
      <c r="X28" s="147"/>
      <c r="Y28" s="147"/>
      <c r="Z28" s="147"/>
      <c r="AA28" s="147"/>
      <c r="AB28" s="147"/>
      <c r="AC28" s="147"/>
      <c r="AD28" s="147"/>
      <c r="AE28" s="147"/>
      <c r="AF28" s="147"/>
      <c r="AG28" s="147"/>
      <c r="AH28" s="147"/>
      <c r="AI28" s="147"/>
      <c r="AJ28" s="147"/>
      <c r="AK28" s="147"/>
      <c r="AL28" s="149"/>
    </row>
    <row r="29" spans="1:38" ht="18" customHeight="1">
      <c r="A29" s="145"/>
      <c r="B29" s="147"/>
      <c r="C29" s="147"/>
      <c r="D29" s="147"/>
      <c r="E29" s="147"/>
      <c r="F29" s="147"/>
      <c r="G29" s="147"/>
      <c r="H29" s="147"/>
      <c r="I29" s="147"/>
      <c r="J29" s="147"/>
      <c r="K29" s="159">
        <v>5400</v>
      </c>
      <c r="L29" s="160">
        <v>3600</v>
      </c>
      <c r="M29" s="161">
        <f t="shared" si="6"/>
        <v>9000</v>
      </c>
      <c r="N29" s="162">
        <f t="shared" si="7"/>
        <v>135</v>
      </c>
      <c r="O29" s="163">
        <f t="shared" si="8"/>
        <v>36</v>
      </c>
      <c r="P29" s="147"/>
      <c r="Q29" s="159">
        <v>5400</v>
      </c>
      <c r="R29" s="160">
        <v>3600</v>
      </c>
      <c r="S29" s="161">
        <f t="shared" si="9"/>
        <v>9000</v>
      </c>
      <c r="T29" s="162">
        <f t="shared" si="10"/>
        <v>270</v>
      </c>
      <c r="U29" s="163">
        <f t="shared" si="11"/>
        <v>108</v>
      </c>
      <c r="V29" s="147"/>
      <c r="W29" s="147" t="s">
        <v>438</v>
      </c>
      <c r="X29" s="147"/>
      <c r="Y29" s="147"/>
      <c r="Z29" s="147"/>
      <c r="AA29" s="147"/>
      <c r="AB29" s="147"/>
      <c r="AC29" s="147"/>
      <c r="AD29" s="147"/>
      <c r="AE29" s="147"/>
      <c r="AF29" s="147"/>
      <c r="AG29" s="147"/>
      <c r="AH29" s="147"/>
      <c r="AI29" s="147"/>
      <c r="AJ29" s="147"/>
      <c r="AK29" s="147"/>
      <c r="AL29" s="149"/>
    </row>
    <row r="30" spans="1:38" ht="18" customHeight="1" thickBot="1">
      <c r="A30" s="145"/>
      <c r="B30" s="146" t="s">
        <v>382</v>
      </c>
      <c r="C30" s="147"/>
      <c r="D30" s="147"/>
      <c r="E30" s="147"/>
      <c r="F30" s="147"/>
      <c r="G30" s="147"/>
      <c r="H30" s="147"/>
      <c r="I30" s="147"/>
      <c r="J30" s="147"/>
      <c r="K30" s="170">
        <v>6000</v>
      </c>
      <c r="L30" s="171">
        <v>4000</v>
      </c>
      <c r="M30" s="172">
        <f t="shared" si="6"/>
        <v>10000</v>
      </c>
      <c r="N30" s="173">
        <f t="shared" si="7"/>
        <v>150</v>
      </c>
      <c r="O30" s="174">
        <f t="shared" si="8"/>
        <v>40</v>
      </c>
      <c r="P30" s="147"/>
      <c r="Q30" s="170">
        <v>12000</v>
      </c>
      <c r="R30" s="171">
        <v>6000</v>
      </c>
      <c r="S30" s="172">
        <f t="shared" si="9"/>
        <v>18000</v>
      </c>
      <c r="T30" s="173">
        <f t="shared" si="10"/>
        <v>540</v>
      </c>
      <c r="U30" s="174">
        <f t="shared" si="11"/>
        <v>216</v>
      </c>
      <c r="V30" s="147"/>
      <c r="W30" s="147" t="s">
        <v>439</v>
      </c>
      <c r="X30" s="147"/>
      <c r="Y30" s="147"/>
      <c r="Z30" s="147"/>
      <c r="AA30" s="147"/>
      <c r="AB30" s="147"/>
      <c r="AC30" s="147"/>
      <c r="AD30" s="147"/>
      <c r="AE30" s="147"/>
      <c r="AF30" s="147"/>
      <c r="AG30" s="147"/>
      <c r="AH30" s="147"/>
      <c r="AI30" s="147"/>
      <c r="AJ30" s="147"/>
      <c r="AK30" s="147"/>
      <c r="AL30" s="149"/>
    </row>
    <row r="31" spans="1:38" ht="18" customHeight="1">
      <c r="A31" s="145"/>
      <c r="B31" s="559" t="str">
        <f>CONCATENATE("A piece of meat on ",B37,C37," rubbed in with ",E37,F37," salt and put in the fridge for a few hours")</f>
        <v>A piece of meat on 1200 grams rubbed in with 12 grams salt and put in the fridge for a few hours</v>
      </c>
      <c r="C31" s="559"/>
      <c r="D31" s="559"/>
      <c r="E31" s="559"/>
      <c r="F31" s="559"/>
      <c r="G31" s="559"/>
      <c r="H31" s="559"/>
      <c r="I31" s="559"/>
      <c r="J31" s="559"/>
      <c r="K31" s="147"/>
      <c r="L31" s="147"/>
      <c r="M31" s="147"/>
      <c r="N31" s="147"/>
      <c r="O31" s="147"/>
      <c r="P31" s="147"/>
      <c r="Q31" s="147"/>
      <c r="R31" s="147"/>
      <c r="S31" s="147"/>
      <c r="T31" s="147"/>
      <c r="U31" s="147"/>
      <c r="V31" s="147"/>
      <c r="W31" s="147"/>
      <c r="X31" s="147"/>
      <c r="Y31" s="147"/>
      <c r="Z31" s="147"/>
      <c r="AA31" s="147"/>
      <c r="AB31" s="147"/>
      <c r="AC31" s="147"/>
      <c r="AD31" s="147"/>
      <c r="AE31" s="147"/>
      <c r="AF31" s="147"/>
      <c r="AG31" s="147"/>
      <c r="AH31" s="147"/>
      <c r="AI31" s="147"/>
      <c r="AJ31" s="147"/>
      <c r="AK31" s="147"/>
      <c r="AL31" s="149"/>
    </row>
    <row r="32" spans="1:38" ht="18" customHeight="1">
      <c r="A32" s="145"/>
      <c r="B32" s="559" t="s">
        <v>410</v>
      </c>
      <c r="C32" s="559"/>
      <c r="D32" s="559"/>
      <c r="E32" s="559"/>
      <c r="F32" s="559"/>
      <c r="G32" s="559"/>
      <c r="H32" s="559"/>
      <c r="I32" s="559"/>
      <c r="J32" s="559"/>
      <c r="K32" s="147"/>
      <c r="L32" s="147"/>
      <c r="M32" s="147"/>
      <c r="N32" s="147"/>
      <c r="O32" s="147"/>
      <c r="P32" s="147"/>
      <c r="Q32" s="147"/>
      <c r="R32" s="147"/>
      <c r="S32" s="147"/>
      <c r="T32" s="147"/>
      <c r="U32" s="147"/>
      <c r="V32" s="147"/>
      <c r="W32" s="147"/>
      <c r="X32" s="147"/>
      <c r="Y32" s="147"/>
      <c r="Z32" s="147"/>
      <c r="AA32" s="147"/>
      <c r="AB32" s="147"/>
      <c r="AC32" s="147"/>
      <c r="AD32" s="147"/>
      <c r="AE32" s="147"/>
      <c r="AF32" s="147"/>
      <c r="AG32" s="147"/>
      <c r="AH32" s="147"/>
      <c r="AI32" s="147"/>
      <c r="AJ32" s="147"/>
      <c r="AK32" s="147"/>
      <c r="AL32" s="149"/>
    </row>
    <row r="33" spans="1:38" ht="18" customHeight="1">
      <c r="A33" s="145"/>
      <c r="B33" s="189" t="s">
        <v>621</v>
      </c>
      <c r="C33" s="147"/>
      <c r="D33" s="190">
        <v>3.0000000000000001E-3</v>
      </c>
      <c r="E33" s="560" t="s">
        <v>416</v>
      </c>
      <c r="F33" s="561"/>
      <c r="G33" s="561"/>
      <c r="H33" s="561"/>
      <c r="I33" s="191" t="s">
        <v>413</v>
      </c>
      <c r="J33" s="147"/>
      <c r="K33" s="147"/>
      <c r="L33" s="147"/>
      <c r="M33" s="147"/>
      <c r="N33" s="147"/>
      <c r="O33" s="147"/>
      <c r="P33" s="147"/>
      <c r="Q33" s="147"/>
      <c r="R33" s="147"/>
      <c r="S33" s="147"/>
      <c r="T33" s="147"/>
      <c r="U33" s="147"/>
      <c r="V33" s="147"/>
      <c r="W33" s="192"/>
      <c r="X33" s="147"/>
      <c r="Y33" s="147"/>
      <c r="Z33" s="147"/>
      <c r="AA33" s="147"/>
      <c r="AB33" s="147"/>
      <c r="AC33" s="147"/>
      <c r="AD33" s="147"/>
      <c r="AE33" s="147"/>
      <c r="AF33" s="147"/>
      <c r="AG33" s="147"/>
      <c r="AH33" s="147"/>
      <c r="AI33" s="147"/>
      <c r="AJ33" s="147"/>
      <c r="AK33" s="147"/>
      <c r="AL33" s="149"/>
    </row>
    <row r="34" spans="1:38" ht="18" customHeight="1">
      <c r="A34" s="145"/>
      <c r="B34" s="189" t="s">
        <v>622</v>
      </c>
      <c r="C34" s="147"/>
      <c r="D34" s="190">
        <v>6.0000000000000001E-3</v>
      </c>
      <c r="E34" s="147"/>
      <c r="F34" s="178" t="s">
        <v>415</v>
      </c>
      <c r="G34" s="147"/>
      <c r="H34" s="147"/>
      <c r="I34" s="191" t="s">
        <v>414</v>
      </c>
      <c r="J34" s="147"/>
      <c r="K34" s="147"/>
      <c r="L34" s="147"/>
      <c r="M34" s="147"/>
      <c r="N34" s="147"/>
      <c r="O34" s="147"/>
      <c r="P34" s="147"/>
      <c r="Q34" s="147"/>
      <c r="R34" s="147"/>
      <c r="S34" s="147"/>
      <c r="T34" s="147"/>
      <c r="U34" s="147"/>
      <c r="V34" s="147"/>
      <c r="W34" s="192"/>
      <c r="X34" s="147"/>
      <c r="Y34" s="147"/>
      <c r="Z34" s="147"/>
      <c r="AA34" s="147"/>
      <c r="AB34" s="147"/>
      <c r="AC34" s="147"/>
      <c r="AD34" s="147"/>
      <c r="AE34" s="147"/>
      <c r="AF34" s="147"/>
      <c r="AG34" s="147"/>
      <c r="AH34" s="147"/>
      <c r="AI34" s="147"/>
      <c r="AJ34" s="147"/>
      <c r="AK34" s="147"/>
      <c r="AL34" s="149"/>
    </row>
    <row r="35" spans="1:38" ht="18" customHeight="1">
      <c r="A35" s="145"/>
      <c r="B35" s="189" t="s">
        <v>623</v>
      </c>
      <c r="C35" s="147"/>
      <c r="D35" s="190">
        <v>0.01</v>
      </c>
      <c r="E35" s="147"/>
      <c r="F35" s="147"/>
      <c r="G35" s="147"/>
      <c r="H35" s="147"/>
      <c r="I35" s="191" t="s">
        <v>415</v>
      </c>
      <c r="J35" s="147"/>
      <c r="K35" s="147"/>
      <c r="L35" s="147"/>
      <c r="M35" s="147"/>
      <c r="N35" s="147"/>
      <c r="O35" s="147"/>
      <c r="P35" s="147"/>
      <c r="Q35" s="147"/>
      <c r="R35" s="147"/>
      <c r="S35" s="147"/>
      <c r="T35" s="147"/>
      <c r="U35" s="147"/>
      <c r="V35" s="147"/>
      <c r="W35" s="193"/>
      <c r="X35" s="147"/>
      <c r="Y35" s="147"/>
      <c r="Z35" s="147"/>
      <c r="AA35" s="147"/>
      <c r="AB35" s="147"/>
      <c r="AC35" s="147"/>
      <c r="AD35" s="147"/>
      <c r="AE35" s="147"/>
      <c r="AF35" s="147"/>
      <c r="AG35" s="147"/>
      <c r="AH35" s="147"/>
      <c r="AI35" s="147"/>
      <c r="AJ35" s="147"/>
      <c r="AK35" s="147"/>
      <c r="AL35" s="149"/>
    </row>
    <row r="36" spans="1:38" ht="18" customHeight="1">
      <c r="A36" s="145"/>
      <c r="B36" s="259" t="s">
        <v>411</v>
      </c>
      <c r="C36" s="194"/>
      <c r="D36" s="147"/>
      <c r="E36" s="195" t="s">
        <v>219</v>
      </c>
      <c r="F36" s="196"/>
      <c r="G36" s="147"/>
      <c r="H36" s="147"/>
      <c r="I36" s="147"/>
      <c r="J36" s="147"/>
      <c r="K36" s="147"/>
      <c r="L36" s="147"/>
      <c r="M36" s="147"/>
      <c r="N36" s="147"/>
      <c r="O36" s="147"/>
      <c r="P36" s="147"/>
      <c r="Q36" s="147"/>
      <c r="R36" s="147"/>
      <c r="S36" s="147"/>
      <c r="T36" s="147"/>
      <c r="U36" s="147"/>
      <c r="V36" s="147"/>
      <c r="W36" s="147"/>
      <c r="X36" s="147"/>
      <c r="Y36" s="147"/>
      <c r="Z36" s="147"/>
      <c r="AA36" s="147"/>
      <c r="AB36" s="147"/>
      <c r="AC36" s="147"/>
      <c r="AD36" s="147"/>
      <c r="AE36" s="147"/>
      <c r="AF36" s="147"/>
      <c r="AG36" s="147"/>
      <c r="AH36" s="147"/>
      <c r="AI36" s="147"/>
      <c r="AJ36" s="147"/>
      <c r="AK36" s="147"/>
      <c r="AL36" s="149"/>
    </row>
    <row r="37" spans="1:38" ht="18" customHeight="1">
      <c r="A37" s="145"/>
      <c r="B37" s="178">
        <v>1200</v>
      </c>
      <c r="C37" s="260" t="s">
        <v>412</v>
      </c>
      <c r="D37" s="260"/>
      <c r="E37" s="197">
        <f>IF(F34="light",B37*D33,IF(F34="Medium",B37*D34,IF(F34="Heavy",B37*D35)))</f>
        <v>12</v>
      </c>
      <c r="F37" s="260" t="s">
        <v>412</v>
      </c>
      <c r="G37" s="147"/>
      <c r="H37" s="147"/>
      <c r="I37" s="576" t="s">
        <v>383</v>
      </c>
      <c r="J37" s="576"/>
      <c r="K37" s="576"/>
      <c r="L37" s="576"/>
      <c r="M37" s="576"/>
      <c r="N37" s="576"/>
      <c r="O37" s="576"/>
      <c r="P37" s="576"/>
      <c r="Q37" s="576"/>
      <c r="R37" s="576"/>
      <c r="S37" s="576"/>
      <c r="T37" s="576"/>
      <c r="U37" s="576"/>
      <c r="V37" s="576"/>
      <c r="W37" s="576"/>
      <c r="X37" s="147"/>
      <c r="Y37" s="147"/>
      <c r="Z37" s="147"/>
      <c r="AA37" s="147"/>
      <c r="AB37" s="147"/>
      <c r="AC37" s="147"/>
      <c r="AD37" s="147"/>
      <c r="AE37" s="147"/>
      <c r="AF37" s="147"/>
      <c r="AG37" s="147"/>
      <c r="AH37" s="147"/>
      <c r="AI37" s="147"/>
      <c r="AJ37" s="147"/>
      <c r="AK37" s="147"/>
      <c r="AL37" s="149"/>
    </row>
    <row r="38" spans="1:38" ht="18" customHeight="1">
      <c r="A38" s="145"/>
      <c r="B38" s="147"/>
      <c r="C38" s="147"/>
      <c r="D38" s="147"/>
      <c r="E38" s="147"/>
      <c r="F38" s="147"/>
      <c r="G38" s="147"/>
      <c r="H38" s="147"/>
      <c r="I38" s="147"/>
      <c r="J38" s="147"/>
      <c r="K38" s="147"/>
      <c r="L38" s="147"/>
      <c r="M38" s="147"/>
      <c r="N38" s="147"/>
      <c r="O38" s="147"/>
      <c r="P38" s="147"/>
      <c r="Q38" s="147"/>
      <c r="R38" s="147"/>
      <c r="S38" s="147"/>
      <c r="T38" s="147"/>
      <c r="U38" s="147"/>
      <c r="V38" s="147"/>
      <c r="W38" s="147"/>
      <c r="X38" s="147"/>
      <c r="Y38" s="147"/>
      <c r="Z38" s="147"/>
      <c r="AA38" s="147"/>
      <c r="AB38" s="147"/>
      <c r="AC38" s="147"/>
      <c r="AD38" s="147"/>
      <c r="AE38" s="147"/>
      <c r="AF38" s="147"/>
      <c r="AG38" s="147"/>
      <c r="AH38" s="147"/>
      <c r="AI38" s="147"/>
      <c r="AJ38" s="147"/>
      <c r="AK38" s="147"/>
      <c r="AL38" s="149"/>
    </row>
    <row r="39" spans="1:38" ht="18" customHeight="1">
      <c r="A39" s="145"/>
      <c r="B39" s="147"/>
      <c r="C39" s="147"/>
      <c r="D39" s="147"/>
      <c r="E39" s="147"/>
      <c r="F39" s="147"/>
      <c r="G39" s="147"/>
      <c r="H39" s="147"/>
      <c r="I39" s="147"/>
      <c r="J39" s="147"/>
      <c r="K39" s="147"/>
      <c r="L39" s="147"/>
      <c r="M39" s="147"/>
      <c r="N39" s="147"/>
      <c r="O39" s="147"/>
      <c r="P39" s="147"/>
      <c r="Q39" s="147"/>
      <c r="R39" s="147"/>
      <c r="S39" s="147"/>
      <c r="T39" s="147"/>
      <c r="U39" s="147"/>
      <c r="V39" s="147"/>
      <c r="W39" s="147"/>
      <c r="X39" s="147"/>
      <c r="Y39" s="147"/>
      <c r="Z39" s="147"/>
      <c r="AA39" s="147"/>
      <c r="AB39" s="147"/>
      <c r="AC39" s="147"/>
      <c r="AD39" s="147"/>
      <c r="AE39" s="147"/>
      <c r="AF39" s="147"/>
      <c r="AG39" s="147"/>
      <c r="AH39" s="147"/>
      <c r="AI39" s="147"/>
      <c r="AJ39" s="147"/>
      <c r="AK39" s="147"/>
      <c r="AL39" s="149"/>
    </row>
    <row r="40" spans="1:38" ht="18" customHeight="1" thickBot="1">
      <c r="A40" s="198"/>
      <c r="B40" s="199" t="s">
        <v>18</v>
      </c>
      <c r="C40" s="199"/>
      <c r="D40" s="199"/>
      <c r="E40" s="199"/>
      <c r="F40" s="199"/>
      <c r="G40" s="199"/>
      <c r="H40" s="199"/>
      <c r="I40" s="199"/>
      <c r="J40" s="199"/>
      <c r="K40" s="199"/>
      <c r="L40" s="199"/>
      <c r="M40" s="199"/>
      <c r="N40" s="199"/>
      <c r="O40" s="199"/>
      <c r="P40" s="199"/>
      <c r="Q40" s="199"/>
      <c r="R40" s="199"/>
      <c r="S40" s="199"/>
      <c r="T40" s="199"/>
      <c r="U40" s="199"/>
      <c r="V40" s="199"/>
      <c r="W40" s="199"/>
      <c r="X40" s="199"/>
      <c r="Y40" s="199"/>
      <c r="Z40" s="199"/>
      <c r="AA40" s="199"/>
      <c r="AB40" s="199"/>
      <c r="AC40" s="199"/>
      <c r="AD40" s="199"/>
      <c r="AE40" s="199"/>
      <c r="AF40" s="199"/>
      <c r="AG40" s="199"/>
      <c r="AH40" s="199"/>
      <c r="AI40" s="199"/>
      <c r="AJ40" s="199"/>
      <c r="AK40" s="563" t="s">
        <v>228</v>
      </c>
      <c r="AL40" s="564"/>
    </row>
    <row r="41" spans="1:38" ht="18" customHeight="1"/>
    <row r="42" spans="1:38" ht="18" customHeight="1"/>
    <row r="43" spans="1:38" ht="18" customHeight="1"/>
    <row r="44" spans="1:38" ht="18" customHeight="1"/>
    <row r="45" spans="1:38" ht="18" customHeight="1"/>
    <row r="46" spans="1:38" ht="18" customHeight="1"/>
    <row r="47" spans="1:38" ht="18" customHeight="1"/>
    <row r="48" spans="1:38" ht="18" customHeight="1"/>
  </sheetData>
  <sheetProtection password="D7AA" sheet="1" objects="1" scenarios="1"/>
  <mergeCells count="20">
    <mergeCell ref="B32:J32"/>
    <mergeCell ref="E33:H33"/>
    <mergeCell ref="AK40:AL40"/>
    <mergeCell ref="I37:W37"/>
    <mergeCell ref="K19:M19"/>
    <mergeCell ref="Q19:S19"/>
    <mergeCell ref="I20:J20"/>
    <mergeCell ref="F22:I23"/>
    <mergeCell ref="B25:I25"/>
    <mergeCell ref="B31:J31"/>
    <mergeCell ref="K1:U1"/>
    <mergeCell ref="K2:O2"/>
    <mergeCell ref="Q2:U2"/>
    <mergeCell ref="K4:M4"/>
    <mergeCell ref="Q4:S4"/>
    <mergeCell ref="B17:C17"/>
    <mergeCell ref="E17:F17"/>
    <mergeCell ref="G17:H17"/>
    <mergeCell ref="K17:O17"/>
    <mergeCell ref="Q17:U17"/>
  </mergeCells>
  <dataValidations count="1">
    <dataValidation type="list" allowBlank="1" showInputMessage="1" showErrorMessage="1" sqref="F34">
      <formula1>$I$33:$I$35</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sheetPr>
    <pageSetUpPr fitToPage="1"/>
  </sheetPr>
  <dimension ref="A1:R30"/>
  <sheetViews>
    <sheetView workbookViewId="0">
      <selection activeCell="I2" sqref="I2:P2"/>
    </sheetView>
  </sheetViews>
  <sheetFormatPr defaultRowHeight="21"/>
  <cols>
    <col min="1" max="1" width="5.7109375" style="90" customWidth="1"/>
    <col min="2" max="2" width="11.5703125" style="103" bestFit="1" customWidth="1"/>
    <col min="3" max="3" width="33.7109375" style="90" customWidth="1"/>
    <col min="4" max="4" width="37.7109375" style="90" customWidth="1"/>
    <col min="5" max="5" width="12.7109375" style="103" customWidth="1"/>
    <col min="6" max="6" width="33" style="103" bestFit="1" customWidth="1"/>
    <col min="7" max="7" width="14.28515625" style="90" customWidth="1"/>
    <col min="8" max="8" width="14.85546875" style="90" customWidth="1"/>
    <col min="9" max="16" width="10.7109375" style="90" customWidth="1"/>
    <col min="17" max="16384" width="9.140625" style="90"/>
  </cols>
  <sheetData>
    <row r="1" spans="1:18" s="58" customFormat="1" ht="33.75" customHeight="1">
      <c r="A1" s="332"/>
      <c r="B1" s="452" t="s">
        <v>22</v>
      </c>
      <c r="C1" s="453"/>
      <c r="D1" s="454"/>
      <c r="E1" s="2">
        <v>1</v>
      </c>
      <c r="F1" s="56" t="s">
        <v>54</v>
      </c>
      <c r="G1" s="6">
        <v>108</v>
      </c>
      <c r="H1" s="57" t="s">
        <v>86</v>
      </c>
      <c r="I1" s="446" t="str">
        <f>CONCATENATE('Salt DK'!J24,'Salt DK'!M10,'Salt DK'!N10)</f>
        <v>Jeg går efter en max grænseværdi af Nitrit 108 mg / kg kød</v>
      </c>
      <c r="J1" s="446"/>
      <c r="K1" s="446"/>
      <c r="L1" s="446"/>
      <c r="M1" s="446"/>
      <c r="N1" s="446"/>
      <c r="O1" s="446"/>
      <c r="P1" s="447"/>
      <c r="Q1" s="55"/>
      <c r="R1" s="55"/>
    </row>
    <row r="2" spans="1:18" s="58" customFormat="1" ht="33.75" customHeight="1" thickBot="1">
      <c r="A2" s="332"/>
      <c r="B2" s="455" t="s">
        <v>23</v>
      </c>
      <c r="C2" s="456"/>
      <c r="D2" s="457"/>
      <c r="E2" s="3">
        <v>0.7</v>
      </c>
      <c r="F2" s="59" t="s">
        <v>55</v>
      </c>
      <c r="G2" s="7">
        <f>+'Salt DK'!M11</f>
        <v>108</v>
      </c>
      <c r="H2" s="60" t="s">
        <v>86</v>
      </c>
      <c r="I2" s="448" t="str">
        <f>CONCATENATE('Salt DK'!J25,'Salt DK'!M10,'Salt DK'!P10)</f>
        <v>I go for a max limit of Nitrite 108 mg / kg meat</v>
      </c>
      <c r="J2" s="448"/>
      <c r="K2" s="448"/>
      <c r="L2" s="448"/>
      <c r="M2" s="448"/>
      <c r="N2" s="448"/>
      <c r="O2" s="448"/>
      <c r="P2" s="449"/>
      <c r="Q2" s="55"/>
      <c r="R2" s="55"/>
    </row>
    <row r="3" spans="1:18" s="58" customFormat="1" ht="33.75" customHeight="1" thickBot="1">
      <c r="A3" s="332"/>
      <c r="B3" s="61" t="s">
        <v>250</v>
      </c>
      <c r="C3" s="60" t="s">
        <v>6</v>
      </c>
      <c r="D3" s="62" t="s">
        <v>15</v>
      </c>
      <c r="E3" s="4">
        <v>6.0000000000000001E-3</v>
      </c>
      <c r="F3" s="104" t="s">
        <v>94</v>
      </c>
      <c r="G3" s="33" t="s">
        <v>451</v>
      </c>
      <c r="H3" s="286">
        <f>100%-(E2/E1)</f>
        <v>0.30000000000000004</v>
      </c>
      <c r="I3" s="462" t="s">
        <v>60</v>
      </c>
      <c r="J3" s="462"/>
      <c r="K3" s="462"/>
      <c r="L3" s="462"/>
      <c r="M3" s="462"/>
      <c r="N3" s="462"/>
      <c r="O3" s="462"/>
      <c r="P3" s="463"/>
      <c r="Q3" s="55"/>
      <c r="R3" s="55"/>
    </row>
    <row r="4" spans="1:18" s="58" customFormat="1" ht="33.75" customHeight="1">
      <c r="A4" s="440" t="s">
        <v>120</v>
      </c>
      <c r="B4" s="8">
        <v>7</v>
      </c>
      <c r="C4" s="64" t="s">
        <v>118</v>
      </c>
      <c r="D4" s="64" t="s">
        <v>119</v>
      </c>
      <c r="E4" s="105">
        <f t="shared" ref="E4:E5" si="0">+$E$1*B4</f>
        <v>7</v>
      </c>
      <c r="F4" s="66">
        <f>+E4</f>
        <v>7</v>
      </c>
      <c r="G4" s="460" t="s">
        <v>56</v>
      </c>
      <c r="H4" s="460"/>
      <c r="I4" s="460"/>
      <c r="J4" s="460"/>
      <c r="K4" s="460"/>
      <c r="L4" s="460"/>
      <c r="M4" s="460"/>
      <c r="N4" s="460"/>
      <c r="O4" s="460"/>
      <c r="P4" s="461"/>
      <c r="Q4" s="55"/>
      <c r="R4" s="55"/>
    </row>
    <row r="5" spans="1:18" s="58" customFormat="1" ht="33.75" customHeight="1">
      <c r="A5" s="441"/>
      <c r="B5" s="10">
        <v>18</v>
      </c>
      <c r="C5" s="67" t="s">
        <v>110</v>
      </c>
      <c r="D5" s="67" t="s">
        <v>111</v>
      </c>
      <c r="E5" s="106">
        <f t="shared" si="0"/>
        <v>18</v>
      </c>
      <c r="F5" s="69">
        <f>+E5</f>
        <v>18</v>
      </c>
      <c r="G5" s="458" t="s">
        <v>57</v>
      </c>
      <c r="H5" s="458"/>
      <c r="I5" s="458"/>
      <c r="J5" s="458"/>
      <c r="K5" s="458"/>
      <c r="L5" s="458"/>
      <c r="M5" s="458"/>
      <c r="N5" s="458"/>
      <c r="O5" s="458"/>
      <c r="P5" s="459"/>
      <c r="Q5" s="55"/>
      <c r="R5" s="55"/>
    </row>
    <row r="6" spans="1:18" s="58" customFormat="1" ht="33.75" customHeight="1" thickBot="1">
      <c r="A6" s="442"/>
      <c r="B6" s="61">
        <v>20</v>
      </c>
      <c r="C6" s="71" t="s">
        <v>10</v>
      </c>
      <c r="D6" s="71" t="s">
        <v>3</v>
      </c>
      <c r="E6" s="107">
        <f t="shared" ref="E6:E16" si="1">+$E$1*B6</f>
        <v>20</v>
      </c>
      <c r="F6" s="73">
        <f>+E6</f>
        <v>20</v>
      </c>
      <c r="G6" s="460" t="s">
        <v>20</v>
      </c>
      <c r="H6" s="460"/>
      <c r="I6" s="460"/>
      <c r="J6" s="460"/>
      <c r="K6" s="460"/>
      <c r="L6" s="460"/>
      <c r="M6" s="460"/>
      <c r="N6" s="460"/>
      <c r="O6" s="460"/>
      <c r="P6" s="461"/>
      <c r="Q6" s="55"/>
      <c r="R6" s="55"/>
    </row>
    <row r="7" spans="1:18" s="58" customFormat="1" ht="33.75" customHeight="1">
      <c r="A7" s="443" t="s">
        <v>121</v>
      </c>
      <c r="B7" s="108">
        <v>14</v>
      </c>
      <c r="C7" s="109" t="s">
        <v>31</v>
      </c>
      <c r="D7" s="109" t="s">
        <v>32</v>
      </c>
      <c r="E7" s="110">
        <f t="shared" si="1"/>
        <v>14</v>
      </c>
      <c r="F7" s="111">
        <f t="shared" ref="F7:F16" si="2">ROUND(E7,0)</f>
        <v>14</v>
      </c>
      <c r="G7" s="460" t="s">
        <v>21</v>
      </c>
      <c r="H7" s="460"/>
      <c r="I7" s="460"/>
      <c r="J7" s="460"/>
      <c r="K7" s="460"/>
      <c r="L7" s="460"/>
      <c r="M7" s="460"/>
      <c r="N7" s="460"/>
      <c r="O7" s="460"/>
      <c r="P7" s="461"/>
      <c r="Q7" s="55"/>
      <c r="R7" s="55"/>
    </row>
    <row r="8" spans="1:18" s="58" customFormat="1" ht="33.75" customHeight="1">
      <c r="A8" s="444"/>
      <c r="B8" s="70">
        <v>43</v>
      </c>
      <c r="C8" s="67" t="s">
        <v>24</v>
      </c>
      <c r="D8" s="67" t="s">
        <v>29</v>
      </c>
      <c r="E8" s="106">
        <f t="shared" si="1"/>
        <v>43</v>
      </c>
      <c r="F8" s="69">
        <f t="shared" si="2"/>
        <v>43</v>
      </c>
      <c r="G8" s="422" t="str">
        <f>CONCATENATE("Det giver en saltningsgrad på ",$C$18*100," %")</f>
        <v>Det giver en saltningsgrad på 2,5 %</v>
      </c>
      <c r="H8" s="422"/>
      <c r="I8" s="422"/>
      <c r="J8" s="422"/>
      <c r="K8" s="422"/>
      <c r="L8" s="422"/>
      <c r="M8" s="422"/>
      <c r="N8" s="422"/>
      <c r="O8" s="422"/>
      <c r="P8" s="423"/>
      <c r="Q8" s="55"/>
      <c r="R8" s="55"/>
    </row>
    <row r="9" spans="1:18" s="58" customFormat="1" ht="33.75" customHeight="1">
      <c r="A9" s="444"/>
      <c r="B9" s="70">
        <v>43</v>
      </c>
      <c r="C9" s="67" t="s">
        <v>25</v>
      </c>
      <c r="D9" s="67" t="s">
        <v>30</v>
      </c>
      <c r="E9" s="106">
        <f t="shared" si="1"/>
        <v>43</v>
      </c>
      <c r="F9" s="69">
        <f t="shared" si="2"/>
        <v>43</v>
      </c>
      <c r="G9" s="464" t="str">
        <f>CONCATENATE("It gives a degree of salting ",$C$18*100," %")</f>
        <v>It gives a degree of salting 2,5 %</v>
      </c>
      <c r="H9" s="464"/>
      <c r="I9" s="464"/>
      <c r="J9" s="464"/>
      <c r="K9" s="464"/>
      <c r="L9" s="464"/>
      <c r="M9" s="464"/>
      <c r="N9" s="464"/>
      <c r="O9" s="464"/>
      <c r="P9" s="465"/>
      <c r="Q9" s="55"/>
      <c r="R9" s="55"/>
    </row>
    <row r="10" spans="1:18" s="58" customFormat="1" ht="33.75" customHeight="1">
      <c r="A10" s="444"/>
      <c r="B10" s="70">
        <v>14</v>
      </c>
      <c r="C10" s="67" t="s">
        <v>34</v>
      </c>
      <c r="D10" s="67" t="s">
        <v>33</v>
      </c>
      <c r="E10" s="106">
        <f t="shared" si="1"/>
        <v>14</v>
      </c>
      <c r="F10" s="69">
        <f t="shared" si="2"/>
        <v>14</v>
      </c>
      <c r="G10" s="433" t="str">
        <f>IF($H$3&lt;30%,C20,IF($H$3&lt;35.1%,C21,IF($H$3&gt;=35.1%,C22,"ERR")))</f>
        <v>Vægt tab er fint -Weight loss is fine</v>
      </c>
      <c r="H10" s="433"/>
      <c r="I10" s="433"/>
      <c r="J10" s="433"/>
      <c r="K10" s="433"/>
      <c r="L10" s="433"/>
      <c r="M10" s="433"/>
      <c r="N10" s="433"/>
      <c r="O10" s="433"/>
      <c r="P10" s="434"/>
      <c r="Q10" s="55"/>
      <c r="R10" s="55"/>
    </row>
    <row r="11" spans="1:18" s="58" customFormat="1" ht="33.75" customHeight="1">
      <c r="A11" s="444"/>
      <c r="B11" s="70">
        <v>14</v>
      </c>
      <c r="C11" s="67" t="s">
        <v>13</v>
      </c>
      <c r="D11" s="67" t="s">
        <v>35</v>
      </c>
      <c r="E11" s="106">
        <f t="shared" si="1"/>
        <v>14</v>
      </c>
      <c r="F11" s="69">
        <f t="shared" si="2"/>
        <v>14</v>
      </c>
      <c r="G11" s="433" t="str">
        <f>IF($G$10=C20,C23,IF($G$10=C21,C24,IF($G$10&gt;=C22,C25,"ERR")))</f>
        <v>God holdbarhed - Good durability</v>
      </c>
      <c r="H11" s="433"/>
      <c r="I11" s="433"/>
      <c r="J11" s="433"/>
      <c r="K11" s="433"/>
      <c r="L11" s="433"/>
      <c r="M11" s="433"/>
      <c r="N11" s="433"/>
      <c r="O11" s="433"/>
      <c r="P11" s="434"/>
      <c r="Q11" s="55"/>
      <c r="R11" s="55"/>
    </row>
    <row r="12" spans="1:18" s="58" customFormat="1" ht="33.75" customHeight="1">
      <c r="A12" s="444"/>
      <c r="B12" s="70">
        <v>7</v>
      </c>
      <c r="C12" s="67" t="s">
        <v>26</v>
      </c>
      <c r="D12" s="67" t="s">
        <v>36</v>
      </c>
      <c r="E12" s="106">
        <f t="shared" si="1"/>
        <v>7</v>
      </c>
      <c r="F12" s="69">
        <f t="shared" si="2"/>
        <v>7</v>
      </c>
      <c r="G12" s="433" t="str">
        <f>IF('Salt DK'!M11&lt;='Salt DK'!M10,'Salt DK'!B27,'Salt DK'!J27)</f>
        <v>Aktuel tilsat mængde af Nitrit 108 mg / kg kød</v>
      </c>
      <c r="H12" s="433"/>
      <c r="I12" s="433"/>
      <c r="J12" s="433"/>
      <c r="K12" s="433"/>
      <c r="L12" s="433"/>
      <c r="M12" s="433"/>
      <c r="N12" s="433"/>
      <c r="O12" s="433"/>
      <c r="P12" s="434"/>
      <c r="Q12" s="55"/>
      <c r="R12" s="55"/>
    </row>
    <row r="13" spans="1:18" s="58" customFormat="1" ht="33.75" customHeight="1">
      <c r="A13" s="444"/>
      <c r="B13" s="70">
        <v>14</v>
      </c>
      <c r="C13" s="67" t="s">
        <v>9</v>
      </c>
      <c r="D13" s="67" t="s">
        <v>2</v>
      </c>
      <c r="E13" s="106">
        <f t="shared" si="1"/>
        <v>14</v>
      </c>
      <c r="F13" s="69">
        <f t="shared" si="2"/>
        <v>14</v>
      </c>
      <c r="G13" s="464" t="str">
        <f>IF('Salt DK'!M11&lt;='Salt DK'!M10,'Salt DK'!B28,'Salt DK'!J28)</f>
        <v>Actual added amount of Nitrite 108 mg / kg meat</v>
      </c>
      <c r="H13" s="464"/>
      <c r="I13" s="464"/>
      <c r="J13" s="464"/>
      <c r="K13" s="464"/>
      <c r="L13" s="464"/>
      <c r="M13" s="464"/>
      <c r="N13" s="464"/>
      <c r="O13" s="464"/>
      <c r="P13" s="465"/>
      <c r="Q13" s="55"/>
      <c r="R13" s="55"/>
    </row>
    <row r="14" spans="1:18" s="58" customFormat="1" ht="33.75" customHeight="1">
      <c r="A14" s="444"/>
      <c r="B14" s="70">
        <v>14</v>
      </c>
      <c r="C14" s="67" t="s">
        <v>37</v>
      </c>
      <c r="D14" s="75" t="s">
        <v>38</v>
      </c>
      <c r="E14" s="106">
        <f t="shared" si="1"/>
        <v>14</v>
      </c>
      <c r="F14" s="69">
        <f t="shared" si="2"/>
        <v>14</v>
      </c>
      <c r="G14" s="424" t="s">
        <v>69</v>
      </c>
      <c r="H14" s="424"/>
      <c r="I14" s="424"/>
      <c r="J14" s="424"/>
      <c r="K14" s="424"/>
      <c r="L14" s="424"/>
      <c r="M14" s="424"/>
      <c r="N14" s="424"/>
      <c r="O14" s="424"/>
      <c r="P14" s="425"/>
      <c r="Q14" s="55"/>
      <c r="R14" s="55"/>
    </row>
    <row r="15" spans="1:18" s="58" customFormat="1" ht="33.75" customHeight="1">
      <c r="A15" s="444"/>
      <c r="B15" s="70">
        <v>70</v>
      </c>
      <c r="C15" s="67" t="s">
        <v>39</v>
      </c>
      <c r="D15" s="67" t="s">
        <v>40</v>
      </c>
      <c r="E15" s="106">
        <f t="shared" si="1"/>
        <v>70</v>
      </c>
      <c r="F15" s="69">
        <f t="shared" si="2"/>
        <v>70</v>
      </c>
      <c r="G15" s="426" t="s">
        <v>70</v>
      </c>
      <c r="H15" s="426"/>
      <c r="I15" s="426"/>
      <c r="J15" s="426"/>
      <c r="K15" s="426"/>
      <c r="L15" s="426"/>
      <c r="M15" s="426"/>
      <c r="N15" s="426"/>
      <c r="O15" s="426"/>
      <c r="P15" s="427"/>
      <c r="Q15" s="55"/>
      <c r="R15" s="55"/>
    </row>
    <row r="16" spans="1:18" s="58" customFormat="1" ht="33.75" customHeight="1" thickBot="1">
      <c r="A16" s="444"/>
      <c r="B16" s="76">
        <v>300</v>
      </c>
      <c r="C16" s="77" t="s">
        <v>79</v>
      </c>
      <c r="D16" s="77" t="s">
        <v>80</v>
      </c>
      <c r="E16" s="112">
        <f t="shared" si="1"/>
        <v>300</v>
      </c>
      <c r="F16" s="80">
        <f t="shared" si="2"/>
        <v>300</v>
      </c>
      <c r="G16" s="426" t="s">
        <v>74</v>
      </c>
      <c r="H16" s="426"/>
      <c r="I16" s="426"/>
      <c r="J16" s="426"/>
      <c r="K16" s="426"/>
      <c r="L16" s="426"/>
      <c r="M16" s="426"/>
      <c r="N16" s="426"/>
      <c r="O16" s="426"/>
      <c r="P16" s="427"/>
      <c r="Q16" s="55"/>
      <c r="R16" s="55"/>
    </row>
    <row r="17" spans="1:18" s="58" customFormat="1" ht="33.75" customHeight="1" thickBot="1">
      <c r="A17" s="445"/>
      <c r="B17" s="81">
        <f>+F17-E17</f>
        <v>219</v>
      </c>
      <c r="C17" s="82" t="s">
        <v>81</v>
      </c>
      <c r="D17" s="82" t="s">
        <v>82</v>
      </c>
      <c r="E17" s="113">
        <f>F4+F5+F6+F7</f>
        <v>59</v>
      </c>
      <c r="F17" s="84">
        <f>SUM(F4:F15)</f>
        <v>278</v>
      </c>
      <c r="G17" s="450" t="s">
        <v>75</v>
      </c>
      <c r="H17" s="450"/>
      <c r="I17" s="450"/>
      <c r="J17" s="450"/>
      <c r="K17" s="450"/>
      <c r="L17" s="450"/>
      <c r="M17" s="450"/>
      <c r="N17" s="450"/>
      <c r="O17" s="450"/>
      <c r="P17" s="451"/>
      <c r="Q17" s="55"/>
      <c r="R17" s="55"/>
    </row>
    <row r="18" spans="1:18" s="58" customFormat="1" ht="51" customHeight="1" thickBot="1">
      <c r="A18" s="332"/>
      <c r="B18" s="327"/>
      <c r="C18" s="326">
        <f>ROUND((E4+E5)/(E1*1000),3)</f>
        <v>2.5000000000000001E-2</v>
      </c>
      <c r="D18" s="428" t="s">
        <v>114</v>
      </c>
      <c r="E18" s="428"/>
      <c r="F18" s="428"/>
      <c r="G18" s="437" t="s">
        <v>604</v>
      </c>
      <c r="H18" s="438"/>
      <c r="I18" s="438"/>
      <c r="J18" s="438"/>
      <c r="K18" s="438"/>
      <c r="L18" s="438"/>
      <c r="M18" s="438"/>
      <c r="N18" s="438"/>
      <c r="O18" s="438"/>
      <c r="P18" s="439"/>
      <c r="Q18" s="55"/>
      <c r="R18" s="55"/>
    </row>
    <row r="19" spans="1:18" ht="33.75" customHeight="1">
      <c r="A19" s="86"/>
      <c r="B19" s="87"/>
      <c r="C19" s="88" t="s">
        <v>18</v>
      </c>
      <c r="D19" s="89"/>
      <c r="E19" s="87"/>
      <c r="F19" s="87"/>
      <c r="G19" s="89"/>
      <c r="H19" s="89"/>
      <c r="I19" s="89"/>
      <c r="J19" s="89"/>
      <c r="K19" s="89"/>
      <c r="L19" s="89"/>
      <c r="M19" s="89"/>
      <c r="N19" s="89"/>
      <c r="O19" s="435" t="s">
        <v>19</v>
      </c>
      <c r="P19" s="435"/>
      <c r="Q19" s="86"/>
      <c r="R19" s="86"/>
    </row>
    <row r="20" spans="1:18" ht="33.75" customHeight="1">
      <c r="A20" s="86"/>
      <c r="B20" s="101"/>
      <c r="C20" s="92" t="s">
        <v>46</v>
      </c>
      <c r="D20" s="92"/>
      <c r="E20" s="93" t="s">
        <v>48</v>
      </c>
      <c r="F20" s="94" t="s">
        <v>51</v>
      </c>
      <c r="G20" s="430" t="s">
        <v>76</v>
      </c>
      <c r="H20" s="430"/>
      <c r="I20" s="430"/>
      <c r="J20" s="430"/>
      <c r="K20" s="436" t="s">
        <v>109</v>
      </c>
      <c r="L20" s="436"/>
      <c r="M20" s="436"/>
      <c r="N20" s="436"/>
      <c r="O20" s="436"/>
      <c r="P20" s="436"/>
      <c r="Q20" s="86"/>
      <c r="R20" s="86"/>
    </row>
    <row r="21" spans="1:18" ht="33.75" customHeight="1">
      <c r="A21" s="86"/>
      <c r="B21" s="101"/>
      <c r="C21" s="92" t="s">
        <v>45</v>
      </c>
      <c r="D21" s="92"/>
      <c r="E21" s="93" t="s">
        <v>49</v>
      </c>
      <c r="F21" s="94" t="s">
        <v>52</v>
      </c>
      <c r="G21" s="431" t="s">
        <v>77</v>
      </c>
      <c r="H21" s="431"/>
      <c r="I21" s="431"/>
      <c r="J21" s="431"/>
      <c r="K21" s="86"/>
      <c r="L21" s="86"/>
      <c r="M21" s="86"/>
      <c r="N21" s="86"/>
      <c r="O21" s="86"/>
      <c r="P21" s="86"/>
      <c r="Q21" s="86"/>
      <c r="R21" s="86"/>
    </row>
    <row r="22" spans="1:18" ht="33.75" customHeight="1">
      <c r="A22" s="86"/>
      <c r="B22" s="101"/>
      <c r="C22" s="92" t="s">
        <v>47</v>
      </c>
      <c r="D22" s="86"/>
      <c r="E22" s="114" t="s">
        <v>50</v>
      </c>
      <c r="F22" s="115" t="s">
        <v>53</v>
      </c>
      <c r="G22" s="432" t="s">
        <v>78</v>
      </c>
      <c r="H22" s="432"/>
      <c r="I22" s="432"/>
      <c r="J22" s="432"/>
      <c r="K22" s="86"/>
      <c r="L22" s="86"/>
      <c r="M22" s="86"/>
      <c r="N22" s="86"/>
      <c r="O22" s="86"/>
      <c r="P22" s="86"/>
      <c r="Q22" s="86"/>
      <c r="R22" s="86"/>
    </row>
    <row r="23" spans="1:18" ht="33.75" customHeight="1">
      <c r="A23" s="97"/>
      <c r="B23" s="97"/>
      <c r="C23" s="98" t="s">
        <v>72</v>
      </c>
      <c r="D23" s="97"/>
      <c r="E23" s="98" t="s">
        <v>115</v>
      </c>
      <c r="F23" s="97"/>
      <c r="G23" s="86"/>
      <c r="H23" s="86"/>
      <c r="I23" s="86"/>
      <c r="J23" s="86"/>
      <c r="K23" s="86"/>
      <c r="L23" s="86"/>
      <c r="M23" s="86"/>
      <c r="N23" s="86"/>
      <c r="O23" s="86"/>
      <c r="P23" s="86"/>
      <c r="Q23" s="86"/>
      <c r="R23" s="86"/>
    </row>
    <row r="24" spans="1:18" ht="33.75" customHeight="1">
      <c r="A24" s="97"/>
      <c r="B24" s="97"/>
      <c r="C24" s="92" t="s">
        <v>71</v>
      </c>
      <c r="D24" s="97"/>
      <c r="E24" s="99" t="s">
        <v>602</v>
      </c>
      <c r="F24" s="97"/>
      <c r="G24" s="86"/>
      <c r="H24" s="92"/>
      <c r="I24" s="92"/>
      <c r="J24" s="92"/>
      <c r="K24" s="92"/>
      <c r="L24" s="92"/>
      <c r="M24" s="100"/>
      <c r="N24" s="86"/>
      <c r="O24" s="86"/>
      <c r="P24" s="86"/>
      <c r="Q24" s="86"/>
      <c r="R24" s="86"/>
    </row>
    <row r="25" spans="1:18" ht="33.75" customHeight="1">
      <c r="A25" s="86"/>
      <c r="B25" s="101"/>
      <c r="C25" s="92" t="s">
        <v>73</v>
      </c>
      <c r="D25" s="86"/>
      <c r="E25" s="102" t="s">
        <v>601</v>
      </c>
      <c r="F25" s="101"/>
      <c r="G25" s="86"/>
      <c r="H25" s="92"/>
      <c r="I25" s="92"/>
      <c r="J25" s="92"/>
      <c r="K25" s="92"/>
      <c r="L25" s="92"/>
      <c r="M25" s="100"/>
      <c r="N25" s="86"/>
      <c r="O25" s="86"/>
      <c r="P25" s="86"/>
      <c r="Q25" s="86"/>
      <c r="R25" s="86"/>
    </row>
    <row r="27" spans="1:18">
      <c r="C27" s="1" t="s">
        <v>27</v>
      </c>
      <c r="D27" s="429" t="s">
        <v>122</v>
      </c>
    </row>
    <row r="28" spans="1:18">
      <c r="C28" s="1" t="s">
        <v>28</v>
      </c>
      <c r="D28" s="429"/>
      <c r="F28" s="277"/>
    </row>
    <row r="29" spans="1:18">
      <c r="C29" s="1" t="s">
        <v>28</v>
      </c>
      <c r="D29" s="429"/>
      <c r="F29" s="278"/>
    </row>
    <row r="30" spans="1:18">
      <c r="F30" s="277"/>
    </row>
  </sheetData>
  <sheetProtection password="D7AA" sheet="1" objects="1" scenarios="1"/>
  <mergeCells count="29">
    <mergeCell ref="A4:A6"/>
    <mergeCell ref="A7:A17"/>
    <mergeCell ref="I1:P1"/>
    <mergeCell ref="I2:P2"/>
    <mergeCell ref="G16:P16"/>
    <mergeCell ref="G17:P17"/>
    <mergeCell ref="B1:D1"/>
    <mergeCell ref="B2:D2"/>
    <mergeCell ref="G5:P5"/>
    <mergeCell ref="G4:P4"/>
    <mergeCell ref="G6:P6"/>
    <mergeCell ref="I3:P3"/>
    <mergeCell ref="G7:P7"/>
    <mergeCell ref="G9:P9"/>
    <mergeCell ref="G11:P11"/>
    <mergeCell ref="G13:P13"/>
    <mergeCell ref="G8:P8"/>
    <mergeCell ref="G14:P14"/>
    <mergeCell ref="G15:P15"/>
    <mergeCell ref="D18:F18"/>
    <mergeCell ref="D27:D29"/>
    <mergeCell ref="G20:J20"/>
    <mergeCell ref="G21:J21"/>
    <mergeCell ref="G22:J22"/>
    <mergeCell ref="G10:P10"/>
    <mergeCell ref="G12:P12"/>
    <mergeCell ref="O19:P19"/>
    <mergeCell ref="K20:P20"/>
    <mergeCell ref="G18:P18"/>
  </mergeCells>
  <hyperlinks>
    <hyperlink ref="C27" r:id="rId1" display="https://www.bing.com/videos/search?q=basturma+recipe&amp;&amp;view=detail&amp;mid=00C019E89B0A7D5301A700C019E89B0A7D5301A7&amp;&amp;FORM=VDRVSR"/>
    <hyperlink ref="C28" r:id="rId2" display="https://www.bing.com/videos/search?q=basturma+recipe&amp;&amp;view=detail&amp;mid=CB966C9C0857D158340BCB966C9C0857D158340B&amp;&amp;FORM=VDRVRV"/>
    <hyperlink ref="C29" r:id="rId3" display="https://www.bing.com/videos/search?q=basturma+recipe&amp;&amp;view=detail&amp;mid=CB966C9C0857D158340BCB966C9C0857D158340B&amp;&amp;FORM=VDRVRV"/>
    <hyperlink ref="G21" r:id="rId4"/>
  </hyperlinks>
  <printOptions horizontalCentered="1" verticalCentered="1"/>
  <pageMargins left="0.51181102362204722" right="0" top="1.5748031496062993" bottom="0" header="0.78740157480314965" footer="0.78740157480314965"/>
  <pageSetup paperSize="9" scale="54" orientation="landscape" r:id="rId5"/>
  <headerFooter>
    <oddHeader>&amp;C
&amp;16Udarbejdet af Jørgen Walter ©
www.walter-lystfisker.dk 
COPYRIGHT © 2014</oddHeader>
    <oddFooter>&amp;C&amp;16&amp;A</oddFooter>
  </headerFooter>
  <ignoredErrors>
    <ignoredError sqref="G2" unlockedFormula="1"/>
  </ignoredErrors>
</worksheet>
</file>

<file path=xl/worksheets/sheet3.xml><?xml version="1.0" encoding="utf-8"?>
<worksheet xmlns="http://schemas.openxmlformats.org/spreadsheetml/2006/main" xmlns:r="http://schemas.openxmlformats.org/officeDocument/2006/relationships">
  <sheetPr>
    <pageSetUpPr fitToPage="1"/>
  </sheetPr>
  <dimension ref="A1:R28"/>
  <sheetViews>
    <sheetView tabSelected="1" zoomScaleNormal="100" workbookViewId="0">
      <selection activeCell="B4" sqref="B4"/>
    </sheetView>
  </sheetViews>
  <sheetFormatPr defaultRowHeight="21"/>
  <cols>
    <col min="1" max="1" width="5.7109375" style="90" customWidth="1"/>
    <col min="2" max="2" width="11.5703125" style="103" bestFit="1" customWidth="1"/>
    <col min="3" max="3" width="33.7109375" style="90" customWidth="1"/>
    <col min="4" max="4" width="37.7109375" style="90" customWidth="1"/>
    <col min="5" max="5" width="12.7109375" style="103" customWidth="1"/>
    <col min="6" max="6" width="33" style="103" bestFit="1" customWidth="1"/>
    <col min="7" max="7" width="14.28515625" style="90" customWidth="1"/>
    <col min="8" max="8" width="14.85546875" style="90" customWidth="1"/>
    <col min="9" max="16" width="10.7109375" style="90" customWidth="1"/>
    <col min="17" max="16384" width="9.140625" style="90"/>
  </cols>
  <sheetData>
    <row r="1" spans="1:18" s="58" customFormat="1" ht="33.75" customHeight="1">
      <c r="A1" s="466"/>
      <c r="B1" s="452" t="s">
        <v>67</v>
      </c>
      <c r="C1" s="453"/>
      <c r="D1" s="454"/>
      <c r="E1" s="2">
        <v>1</v>
      </c>
      <c r="F1" s="56" t="s">
        <v>54</v>
      </c>
      <c r="G1" s="138">
        <v>108</v>
      </c>
      <c r="H1" s="136" t="s">
        <v>86</v>
      </c>
      <c r="I1" s="446" t="str">
        <f>CONCATENATE('Salt DK'!J45,'Salt DK'!M31,'Salt DK'!N31)</f>
        <v>Jeg går efter en max grænseværdi af Nitrit 108 mg / kg kød</v>
      </c>
      <c r="J1" s="446"/>
      <c r="K1" s="446"/>
      <c r="L1" s="446"/>
      <c r="M1" s="446"/>
      <c r="N1" s="446"/>
      <c r="O1" s="446"/>
      <c r="P1" s="447"/>
      <c r="Q1" s="55"/>
      <c r="R1" s="55"/>
    </row>
    <row r="2" spans="1:18" s="58" customFormat="1" ht="33.75" customHeight="1" thickBot="1">
      <c r="A2" s="466"/>
      <c r="B2" s="455" t="s">
        <v>68</v>
      </c>
      <c r="C2" s="456"/>
      <c r="D2" s="457"/>
      <c r="E2" s="3">
        <v>0.7</v>
      </c>
      <c r="F2" s="59" t="s">
        <v>55</v>
      </c>
      <c r="G2" s="139">
        <f>'Salt DK'!M32</f>
        <v>96</v>
      </c>
      <c r="H2" s="137" t="s">
        <v>86</v>
      </c>
      <c r="I2" s="448" t="str">
        <f>CONCATENATE('Salt DK'!J46,'Salt DK'!M31,'Salt DK'!P31)</f>
        <v>I go for a max limit of Nitrite 108 mg / kg meat</v>
      </c>
      <c r="J2" s="448"/>
      <c r="K2" s="448"/>
      <c r="L2" s="448"/>
      <c r="M2" s="448"/>
      <c r="N2" s="448"/>
      <c r="O2" s="448"/>
      <c r="P2" s="449"/>
      <c r="Q2" s="55"/>
      <c r="R2" s="55"/>
    </row>
    <row r="3" spans="1:18" s="58" customFormat="1" ht="33.75" customHeight="1" thickBot="1">
      <c r="A3" s="463"/>
      <c r="B3" s="61" t="s">
        <v>250</v>
      </c>
      <c r="C3" s="60" t="s">
        <v>6</v>
      </c>
      <c r="D3" s="62" t="s">
        <v>15</v>
      </c>
      <c r="E3" s="4">
        <v>6.0000000000000001E-3</v>
      </c>
      <c r="F3" s="63" t="s">
        <v>94</v>
      </c>
      <c r="G3" s="33" t="s">
        <v>452</v>
      </c>
      <c r="H3" s="287">
        <f>100%-(E2/E1)</f>
        <v>0.30000000000000004</v>
      </c>
      <c r="I3" s="473" t="s">
        <v>60</v>
      </c>
      <c r="J3" s="473"/>
      <c r="K3" s="473"/>
      <c r="L3" s="473"/>
      <c r="M3" s="473"/>
      <c r="N3" s="473"/>
      <c r="O3" s="473"/>
      <c r="P3" s="474"/>
      <c r="Q3" s="55"/>
      <c r="R3" s="55"/>
    </row>
    <row r="4" spans="1:18" s="58" customFormat="1" ht="33.75" customHeight="1">
      <c r="A4" s="470" t="s">
        <v>65</v>
      </c>
      <c r="B4" s="8">
        <v>24</v>
      </c>
      <c r="C4" s="64" t="s">
        <v>229</v>
      </c>
      <c r="D4" s="64" t="s">
        <v>96</v>
      </c>
      <c r="E4" s="65">
        <f t="shared" ref="E4" si="0">+$E$1*B4</f>
        <v>24</v>
      </c>
      <c r="F4" s="66">
        <f>+E4</f>
        <v>24</v>
      </c>
      <c r="G4" s="476" t="s">
        <v>56</v>
      </c>
      <c r="H4" s="477"/>
      <c r="I4" s="477"/>
      <c r="J4" s="477"/>
      <c r="K4" s="477"/>
      <c r="L4" s="477"/>
      <c r="M4" s="477"/>
      <c r="N4" s="477"/>
      <c r="O4" s="477"/>
      <c r="P4" s="478"/>
      <c r="Q4" s="55"/>
      <c r="R4" s="55"/>
    </row>
    <row r="5" spans="1:18" s="58" customFormat="1" ht="33.75" customHeight="1">
      <c r="A5" s="471"/>
      <c r="B5" s="10">
        <v>16</v>
      </c>
      <c r="C5" s="67" t="s">
        <v>110</v>
      </c>
      <c r="D5" s="67" t="s">
        <v>111</v>
      </c>
      <c r="E5" s="68">
        <f t="shared" ref="E5:E14" si="1">+$E$1*B5</f>
        <v>16</v>
      </c>
      <c r="F5" s="69">
        <f>+E5</f>
        <v>16</v>
      </c>
      <c r="G5" s="475" t="s">
        <v>57</v>
      </c>
      <c r="H5" s="458"/>
      <c r="I5" s="458"/>
      <c r="J5" s="458"/>
      <c r="K5" s="458"/>
      <c r="L5" s="458"/>
      <c r="M5" s="458"/>
      <c r="N5" s="458"/>
      <c r="O5" s="458"/>
      <c r="P5" s="459"/>
      <c r="Q5" s="55"/>
      <c r="R5" s="55"/>
    </row>
    <row r="6" spans="1:18" s="58" customFormat="1" ht="33.75" customHeight="1">
      <c r="A6" s="471"/>
      <c r="B6" s="108">
        <v>20</v>
      </c>
      <c r="C6" s="109" t="s">
        <v>10</v>
      </c>
      <c r="D6" s="109" t="s">
        <v>3</v>
      </c>
      <c r="E6" s="135">
        <f t="shared" si="1"/>
        <v>20</v>
      </c>
      <c r="F6" s="111">
        <f>+E6</f>
        <v>20</v>
      </c>
      <c r="G6" s="460" t="s">
        <v>20</v>
      </c>
      <c r="H6" s="460"/>
      <c r="I6" s="460"/>
      <c r="J6" s="460"/>
      <c r="K6" s="460"/>
      <c r="L6" s="460"/>
      <c r="M6" s="460"/>
      <c r="N6" s="460"/>
      <c r="O6" s="460"/>
      <c r="P6" s="461"/>
      <c r="Q6" s="55"/>
      <c r="R6" s="55"/>
    </row>
    <row r="7" spans="1:18" s="58" customFormat="1" ht="33.75" customHeight="1">
      <c r="A7" s="471"/>
      <c r="B7" s="70">
        <v>5</v>
      </c>
      <c r="C7" s="67" t="s">
        <v>34</v>
      </c>
      <c r="D7" s="67" t="s">
        <v>33</v>
      </c>
      <c r="E7" s="68">
        <f t="shared" si="1"/>
        <v>5</v>
      </c>
      <c r="F7" s="69">
        <f t="shared" ref="F7:F14" si="2">ROUND(E7,0)</f>
        <v>5</v>
      </c>
      <c r="G7" s="460" t="s">
        <v>21</v>
      </c>
      <c r="H7" s="460"/>
      <c r="I7" s="460"/>
      <c r="J7" s="460"/>
      <c r="K7" s="460"/>
      <c r="L7" s="460"/>
      <c r="M7" s="460"/>
      <c r="N7" s="460"/>
      <c r="O7" s="460"/>
      <c r="P7" s="461"/>
      <c r="Q7" s="55"/>
      <c r="R7" s="55"/>
    </row>
    <row r="8" spans="1:18" s="58" customFormat="1" ht="33.75" customHeight="1" thickBot="1">
      <c r="A8" s="472"/>
      <c r="B8" s="61">
        <v>3</v>
      </c>
      <c r="C8" s="71" t="s">
        <v>26</v>
      </c>
      <c r="D8" s="71" t="s">
        <v>36</v>
      </c>
      <c r="E8" s="72">
        <f t="shared" si="1"/>
        <v>3</v>
      </c>
      <c r="F8" s="73">
        <f t="shared" si="2"/>
        <v>3</v>
      </c>
      <c r="G8" s="422" t="str">
        <f>CONCATENATE("Det giver en saltningsgrad på ",$C$18*100," %")</f>
        <v>Det giver en saltningsgrad på 4 %</v>
      </c>
      <c r="H8" s="422"/>
      <c r="I8" s="422"/>
      <c r="J8" s="422"/>
      <c r="K8" s="422"/>
      <c r="L8" s="422"/>
      <c r="M8" s="422"/>
      <c r="N8" s="422"/>
      <c r="O8" s="422"/>
      <c r="P8" s="423"/>
      <c r="Q8" s="55"/>
      <c r="R8" s="55"/>
    </row>
    <row r="9" spans="1:18" s="58" customFormat="1" ht="33.75" customHeight="1">
      <c r="A9" s="467" t="s">
        <v>66</v>
      </c>
      <c r="B9" s="74">
        <v>14</v>
      </c>
      <c r="C9" s="64" t="s">
        <v>95</v>
      </c>
      <c r="D9" s="64" t="s">
        <v>96</v>
      </c>
      <c r="E9" s="65">
        <f t="shared" si="1"/>
        <v>14</v>
      </c>
      <c r="F9" s="66">
        <f t="shared" si="2"/>
        <v>14</v>
      </c>
      <c r="G9" s="464" t="str">
        <f>CONCATENATE("It gives a degree of salting ",$C$18*100," %")</f>
        <v>It gives a degree of salting 4 %</v>
      </c>
      <c r="H9" s="464"/>
      <c r="I9" s="464"/>
      <c r="J9" s="464"/>
      <c r="K9" s="464"/>
      <c r="L9" s="464"/>
      <c r="M9" s="464"/>
      <c r="N9" s="464"/>
      <c r="O9" s="464"/>
      <c r="P9" s="465"/>
      <c r="Q9" s="55"/>
      <c r="R9" s="55"/>
    </row>
    <row r="10" spans="1:18" s="58" customFormat="1" ht="33.75" customHeight="1">
      <c r="A10" s="468"/>
      <c r="B10" s="70">
        <v>7</v>
      </c>
      <c r="C10" s="67" t="s">
        <v>10</v>
      </c>
      <c r="D10" s="67" t="s">
        <v>3</v>
      </c>
      <c r="E10" s="68">
        <f t="shared" si="1"/>
        <v>7</v>
      </c>
      <c r="F10" s="69">
        <f t="shared" si="2"/>
        <v>7</v>
      </c>
      <c r="G10" s="433" t="str">
        <f>IF($H$3&lt;30%,C20,IF($H$3&lt;35.1%,C21,IF($H$3&gt;=35.1%,C22,"ERR")))</f>
        <v>Vægt tab er fint -Weight loss is fine</v>
      </c>
      <c r="H10" s="433"/>
      <c r="I10" s="433"/>
      <c r="J10" s="433"/>
      <c r="K10" s="433"/>
      <c r="L10" s="433"/>
      <c r="M10" s="433"/>
      <c r="N10" s="433"/>
      <c r="O10" s="433"/>
      <c r="P10" s="434"/>
      <c r="Q10" s="55"/>
      <c r="R10" s="55"/>
    </row>
    <row r="11" spans="1:18" s="58" customFormat="1" ht="33.75" customHeight="1">
      <c r="A11" s="468"/>
      <c r="B11" s="70">
        <v>10</v>
      </c>
      <c r="C11" s="67" t="s">
        <v>34</v>
      </c>
      <c r="D11" s="67" t="s">
        <v>33</v>
      </c>
      <c r="E11" s="68">
        <f t="shared" si="1"/>
        <v>10</v>
      </c>
      <c r="F11" s="69">
        <f t="shared" si="2"/>
        <v>10</v>
      </c>
      <c r="G11" s="433" t="str">
        <f>IF($G$10=C20,C23,IF($G$10=C21,C24,IF($G$10&gt;=C22,C25,"ERR")))</f>
        <v>God holdbarhed - Good durability</v>
      </c>
      <c r="H11" s="433"/>
      <c r="I11" s="433"/>
      <c r="J11" s="433"/>
      <c r="K11" s="433"/>
      <c r="L11" s="433"/>
      <c r="M11" s="433"/>
      <c r="N11" s="433"/>
      <c r="O11" s="433"/>
      <c r="P11" s="434"/>
      <c r="Q11" s="55"/>
      <c r="R11" s="55"/>
    </row>
    <row r="12" spans="1:18" s="58" customFormat="1" ht="33.75" customHeight="1">
      <c r="A12" s="468"/>
      <c r="B12" s="70">
        <v>5</v>
      </c>
      <c r="C12" s="67" t="s">
        <v>25</v>
      </c>
      <c r="D12" s="67" t="s">
        <v>30</v>
      </c>
      <c r="E12" s="68">
        <f t="shared" si="1"/>
        <v>5</v>
      </c>
      <c r="F12" s="69">
        <f t="shared" si="2"/>
        <v>5</v>
      </c>
      <c r="G12" s="433" t="str">
        <f>IF('Salt DK'!M32&lt;='Salt DK'!M31,'Salt DK'!B48,'Salt DK'!J48)</f>
        <v>Aktuel tilsat mængde af Nitrit 96 mg / kg kød</v>
      </c>
      <c r="H12" s="433"/>
      <c r="I12" s="433"/>
      <c r="J12" s="433"/>
      <c r="K12" s="433"/>
      <c r="L12" s="433"/>
      <c r="M12" s="433"/>
      <c r="N12" s="433"/>
      <c r="O12" s="433"/>
      <c r="P12" s="434"/>
      <c r="Q12" s="55"/>
      <c r="R12" s="55"/>
    </row>
    <row r="13" spans="1:18" s="58" customFormat="1" ht="33.75" customHeight="1">
      <c r="A13" s="468"/>
      <c r="B13" s="70">
        <v>5</v>
      </c>
      <c r="C13" s="67" t="s">
        <v>61</v>
      </c>
      <c r="D13" s="67" t="s">
        <v>62</v>
      </c>
      <c r="E13" s="68">
        <f t="shared" si="1"/>
        <v>5</v>
      </c>
      <c r="F13" s="69">
        <f t="shared" si="2"/>
        <v>5</v>
      </c>
      <c r="G13" s="464" t="str">
        <f>IF('Salt DK'!M32&lt;='Salt DK'!M31,'Salt DK'!B49,'Salt DK'!J49)</f>
        <v>Actual added amount of Nitrite 96 mg / kg meat</v>
      </c>
      <c r="H13" s="464"/>
      <c r="I13" s="464"/>
      <c r="J13" s="464"/>
      <c r="K13" s="464"/>
      <c r="L13" s="464"/>
      <c r="M13" s="464"/>
      <c r="N13" s="464"/>
      <c r="O13" s="464"/>
      <c r="P13" s="465"/>
      <c r="Q13" s="55"/>
      <c r="R13" s="55"/>
    </row>
    <row r="14" spans="1:18" s="58" customFormat="1" ht="33.75" customHeight="1">
      <c r="A14" s="468"/>
      <c r="B14" s="70">
        <v>5</v>
      </c>
      <c r="C14" s="67" t="s">
        <v>26</v>
      </c>
      <c r="D14" s="67" t="s">
        <v>36</v>
      </c>
      <c r="E14" s="68">
        <f t="shared" si="1"/>
        <v>5</v>
      </c>
      <c r="F14" s="69">
        <f t="shared" si="2"/>
        <v>5</v>
      </c>
      <c r="G14" s="424" t="s">
        <v>69</v>
      </c>
      <c r="H14" s="424"/>
      <c r="I14" s="424"/>
      <c r="J14" s="424"/>
      <c r="K14" s="424"/>
      <c r="L14" s="424"/>
      <c r="M14" s="424"/>
      <c r="N14" s="424"/>
      <c r="O14" s="424"/>
      <c r="P14" s="425"/>
      <c r="Q14" s="55"/>
      <c r="R14" s="55"/>
    </row>
    <row r="15" spans="1:18" s="58" customFormat="1" ht="33.75" customHeight="1">
      <c r="A15" s="468"/>
      <c r="B15" s="70">
        <v>5</v>
      </c>
      <c r="C15" s="67" t="s">
        <v>37</v>
      </c>
      <c r="D15" s="75" t="s">
        <v>38</v>
      </c>
      <c r="E15" s="68">
        <f t="shared" ref="E15" si="3">+$E$1*B15</f>
        <v>5</v>
      </c>
      <c r="F15" s="69">
        <f t="shared" ref="F15" si="4">ROUND(E15,0)</f>
        <v>5</v>
      </c>
      <c r="G15" s="426" t="s">
        <v>70</v>
      </c>
      <c r="H15" s="426"/>
      <c r="I15" s="426"/>
      <c r="J15" s="426"/>
      <c r="K15" s="426"/>
      <c r="L15" s="426"/>
      <c r="M15" s="426"/>
      <c r="N15" s="426"/>
      <c r="O15" s="426"/>
      <c r="P15" s="427"/>
      <c r="Q15" s="55"/>
      <c r="R15" s="55"/>
    </row>
    <row r="16" spans="1:18" s="58" customFormat="1" ht="33.75" customHeight="1" thickBot="1">
      <c r="A16" s="468"/>
      <c r="B16" s="76">
        <v>2</v>
      </c>
      <c r="C16" s="77" t="s">
        <v>63</v>
      </c>
      <c r="D16" s="78" t="s">
        <v>64</v>
      </c>
      <c r="E16" s="79">
        <f>+$E$1*B16</f>
        <v>2</v>
      </c>
      <c r="F16" s="80">
        <f>ROUND(E16,0)</f>
        <v>2</v>
      </c>
      <c r="G16" s="426" t="s">
        <v>74</v>
      </c>
      <c r="H16" s="426"/>
      <c r="I16" s="426"/>
      <c r="J16" s="426"/>
      <c r="K16" s="426"/>
      <c r="L16" s="426"/>
      <c r="M16" s="426"/>
      <c r="N16" s="426"/>
      <c r="O16" s="426"/>
      <c r="P16" s="427"/>
      <c r="Q16" s="55"/>
      <c r="R16" s="55"/>
    </row>
    <row r="17" spans="1:18" s="58" customFormat="1" ht="33.75" customHeight="1" thickBot="1">
      <c r="A17" s="469"/>
      <c r="B17" s="81">
        <f>+F17-E17</f>
        <v>40</v>
      </c>
      <c r="C17" s="82" t="s">
        <v>81</v>
      </c>
      <c r="D17" s="82" t="s">
        <v>82</v>
      </c>
      <c r="E17" s="83">
        <f>F4+F5+F6+F9+F10</f>
        <v>81</v>
      </c>
      <c r="F17" s="84">
        <f>SUM(F4:F16)</f>
        <v>121</v>
      </c>
      <c r="G17" s="450" t="s">
        <v>75</v>
      </c>
      <c r="H17" s="450"/>
      <c r="I17" s="450"/>
      <c r="J17" s="450"/>
      <c r="K17" s="450"/>
      <c r="L17" s="450"/>
      <c r="M17" s="450"/>
      <c r="N17" s="450"/>
      <c r="O17" s="450"/>
      <c r="P17" s="451"/>
      <c r="Q17" s="55"/>
      <c r="R17" s="55"/>
    </row>
    <row r="18" spans="1:18" s="58" customFormat="1" ht="51" customHeight="1" thickBot="1">
      <c r="A18" s="332"/>
      <c r="B18" s="327"/>
      <c r="C18" s="326">
        <f>ROUND((E4+E5)/(E1*1000),3)</f>
        <v>0.04</v>
      </c>
      <c r="D18" s="428" t="s">
        <v>114</v>
      </c>
      <c r="E18" s="428"/>
      <c r="F18" s="428"/>
      <c r="G18" s="437" t="s">
        <v>604</v>
      </c>
      <c r="H18" s="438"/>
      <c r="I18" s="438"/>
      <c r="J18" s="438"/>
      <c r="K18" s="438"/>
      <c r="L18" s="438"/>
      <c r="M18" s="438"/>
      <c r="N18" s="438"/>
      <c r="O18" s="438"/>
      <c r="P18" s="439"/>
      <c r="Q18" s="55"/>
      <c r="R18" s="55"/>
    </row>
    <row r="19" spans="1:18" ht="33.75" customHeight="1">
      <c r="A19" s="86"/>
      <c r="B19" s="87"/>
      <c r="C19" s="88" t="s">
        <v>18</v>
      </c>
      <c r="D19" s="89"/>
      <c r="E19" s="87"/>
      <c r="F19" s="87"/>
      <c r="G19" s="89"/>
      <c r="H19" s="89"/>
      <c r="I19" s="89"/>
      <c r="J19" s="89"/>
      <c r="K19" s="89"/>
      <c r="L19" s="89"/>
      <c r="M19" s="89"/>
      <c r="N19" s="89"/>
      <c r="O19" s="435" t="s">
        <v>19</v>
      </c>
      <c r="P19" s="435"/>
      <c r="Q19" s="86"/>
      <c r="R19" s="86"/>
    </row>
    <row r="20" spans="1:18" ht="33.75" customHeight="1">
      <c r="A20" s="86"/>
      <c r="B20" s="91"/>
      <c r="C20" s="92" t="s">
        <v>46</v>
      </c>
      <c r="D20" s="92"/>
      <c r="E20" s="93" t="s">
        <v>48</v>
      </c>
      <c r="F20" s="94" t="s">
        <v>51</v>
      </c>
      <c r="G20" s="430" t="s">
        <v>76</v>
      </c>
      <c r="H20" s="430"/>
      <c r="I20" s="430"/>
      <c r="J20" s="430"/>
      <c r="K20" s="436" t="s">
        <v>109</v>
      </c>
      <c r="L20" s="436"/>
      <c r="M20" s="436"/>
      <c r="N20" s="436"/>
      <c r="O20" s="436"/>
      <c r="P20" s="436"/>
      <c r="Q20" s="86"/>
      <c r="R20" s="86"/>
    </row>
    <row r="21" spans="1:18" ht="33.75" customHeight="1">
      <c r="A21" s="86"/>
      <c r="B21" s="91"/>
      <c r="C21" s="92" t="s">
        <v>45</v>
      </c>
      <c r="D21" s="92"/>
      <c r="E21" s="93" t="s">
        <v>49</v>
      </c>
      <c r="F21" s="94" t="s">
        <v>52</v>
      </c>
      <c r="G21" s="431" t="s">
        <v>77</v>
      </c>
      <c r="H21" s="431"/>
      <c r="I21" s="431"/>
      <c r="J21" s="431"/>
      <c r="K21" s="86"/>
      <c r="L21" s="86"/>
      <c r="M21" s="86"/>
      <c r="N21" s="86"/>
      <c r="O21" s="86"/>
      <c r="P21" s="86"/>
      <c r="Q21" s="86"/>
      <c r="R21" s="86"/>
    </row>
    <row r="22" spans="1:18" ht="33.75" customHeight="1">
      <c r="A22" s="86"/>
      <c r="B22" s="91"/>
      <c r="C22" s="92" t="s">
        <v>47</v>
      </c>
      <c r="D22" s="55"/>
      <c r="E22" s="95" t="s">
        <v>50</v>
      </c>
      <c r="F22" s="96" t="s">
        <v>53</v>
      </c>
      <c r="G22" s="432" t="s">
        <v>78</v>
      </c>
      <c r="H22" s="432"/>
      <c r="I22" s="432"/>
      <c r="J22" s="432"/>
      <c r="K22" s="86"/>
      <c r="L22" s="86"/>
      <c r="M22" s="86"/>
      <c r="N22" s="86"/>
      <c r="O22" s="86"/>
      <c r="P22" s="86"/>
      <c r="Q22" s="86"/>
      <c r="R22" s="86"/>
    </row>
    <row r="23" spans="1:18" ht="33.75" customHeight="1">
      <c r="A23" s="97"/>
      <c r="B23" s="97"/>
      <c r="C23" s="98" t="s">
        <v>72</v>
      </c>
      <c r="D23" s="97"/>
      <c r="E23" s="98" t="s">
        <v>115</v>
      </c>
      <c r="F23" s="97"/>
      <c r="G23" s="86"/>
      <c r="H23" s="86"/>
      <c r="I23" s="86"/>
      <c r="J23" s="86"/>
      <c r="K23" s="86"/>
      <c r="L23" s="86"/>
      <c r="M23" s="86"/>
      <c r="N23" s="86"/>
      <c r="O23" s="86"/>
      <c r="P23" s="86"/>
      <c r="Q23" s="86"/>
      <c r="R23" s="86"/>
    </row>
    <row r="24" spans="1:18" ht="33.75" customHeight="1">
      <c r="A24" s="97"/>
      <c r="B24" s="97"/>
      <c r="C24" s="92" t="s">
        <v>71</v>
      </c>
      <c r="D24" s="97"/>
      <c r="E24" s="99" t="s">
        <v>602</v>
      </c>
      <c r="F24" s="97"/>
      <c r="G24" s="86"/>
      <c r="H24" s="92"/>
      <c r="I24" s="92"/>
      <c r="J24" s="92"/>
      <c r="K24" s="92"/>
      <c r="L24" s="92"/>
      <c r="M24" s="100"/>
      <c r="N24" s="86"/>
      <c r="O24" s="86"/>
      <c r="P24" s="86"/>
      <c r="Q24" s="86"/>
      <c r="R24" s="86"/>
    </row>
    <row r="25" spans="1:18" ht="33.75" customHeight="1">
      <c r="A25" s="86"/>
      <c r="B25" s="101"/>
      <c r="C25" s="92" t="s">
        <v>73</v>
      </c>
      <c r="D25" s="86"/>
      <c r="E25" s="102" t="s">
        <v>601</v>
      </c>
      <c r="F25" s="101"/>
      <c r="G25" s="86"/>
      <c r="H25" s="92"/>
      <c r="I25" s="92"/>
      <c r="J25" s="92"/>
      <c r="K25" s="92"/>
      <c r="L25" s="92"/>
      <c r="M25" s="100"/>
      <c r="N25" s="86"/>
      <c r="O25" s="86"/>
      <c r="P25" s="86"/>
      <c r="Q25" s="86"/>
      <c r="R25" s="86"/>
    </row>
    <row r="27" spans="1:18">
      <c r="B27" s="272" t="s">
        <v>444</v>
      </c>
    </row>
    <row r="28" spans="1:18">
      <c r="B28" s="272" t="s">
        <v>445</v>
      </c>
    </row>
  </sheetData>
  <sheetProtection password="D7AA" sheet="1" objects="1" scenarios="1"/>
  <mergeCells count="29">
    <mergeCell ref="G22:J22"/>
    <mergeCell ref="B1:D1"/>
    <mergeCell ref="B2:D2"/>
    <mergeCell ref="G11:P11"/>
    <mergeCell ref="G12:P12"/>
    <mergeCell ref="G13:P13"/>
    <mergeCell ref="O19:P19"/>
    <mergeCell ref="I1:P1"/>
    <mergeCell ref="I2:P2"/>
    <mergeCell ref="G16:P16"/>
    <mergeCell ref="G17:P17"/>
    <mergeCell ref="I3:P3"/>
    <mergeCell ref="G5:P5"/>
    <mergeCell ref="G4:P4"/>
    <mergeCell ref="G18:P18"/>
    <mergeCell ref="G8:P8"/>
    <mergeCell ref="K20:P20"/>
    <mergeCell ref="D18:F18"/>
    <mergeCell ref="A1:A3"/>
    <mergeCell ref="G20:J20"/>
    <mergeCell ref="G21:J21"/>
    <mergeCell ref="A9:A17"/>
    <mergeCell ref="A4:A8"/>
    <mergeCell ref="G14:P14"/>
    <mergeCell ref="G15:P15"/>
    <mergeCell ref="G6:P6"/>
    <mergeCell ref="G7:P7"/>
    <mergeCell ref="G9:P9"/>
    <mergeCell ref="G10:P10"/>
  </mergeCells>
  <hyperlinks>
    <hyperlink ref="G21" r:id="rId1"/>
  </hyperlinks>
  <printOptions horizontalCentered="1" verticalCentered="1"/>
  <pageMargins left="0.51181102362204722" right="0" top="0" bottom="0" header="0.78740157480314965" footer="0.78740157480314965"/>
  <pageSetup paperSize="9" scale="54" orientation="landscape" r:id="rId2"/>
  <headerFooter>
    <oddHeader>&amp;C&amp;16Udarbejdet af Jørgen Walter ©
www.walter-lystfisker.dk 
COPYRIGHT © 2014</oddHeader>
    <oddFooter>&amp;C&amp;16&amp;A</oddFooter>
  </headerFooter>
  <ignoredErrors>
    <ignoredError sqref="G2" unlockedFormula="1"/>
  </ignoredErrors>
  <drawing r:id="rId3"/>
</worksheet>
</file>

<file path=xl/worksheets/sheet4.xml><?xml version="1.0" encoding="utf-8"?>
<worksheet xmlns="http://schemas.openxmlformats.org/spreadsheetml/2006/main" xmlns:r="http://schemas.openxmlformats.org/officeDocument/2006/relationships">
  <sheetPr>
    <pageSetUpPr fitToPage="1"/>
  </sheetPr>
  <dimension ref="A1:R42"/>
  <sheetViews>
    <sheetView workbookViewId="0">
      <selection activeCell="B5" sqref="B5"/>
    </sheetView>
  </sheetViews>
  <sheetFormatPr defaultRowHeight="21"/>
  <cols>
    <col min="1" max="1" width="5.7109375" style="90" customWidth="1"/>
    <col min="2" max="2" width="11.5703125" style="103" bestFit="1" customWidth="1"/>
    <col min="3" max="3" width="33.7109375" style="90" customWidth="1"/>
    <col min="4" max="4" width="38.7109375" style="90" customWidth="1"/>
    <col min="5" max="5" width="12.7109375" style="103" customWidth="1"/>
    <col min="6" max="6" width="33" style="103" bestFit="1" customWidth="1"/>
    <col min="7" max="7" width="14.28515625" style="90" customWidth="1"/>
    <col min="8" max="8" width="14.85546875" style="90" customWidth="1"/>
    <col min="9" max="16" width="10.7109375" style="90" customWidth="1"/>
    <col min="17" max="16384" width="9.140625" style="90"/>
  </cols>
  <sheetData>
    <row r="1" spans="1:18" s="58" customFormat="1" ht="33.950000000000003" customHeight="1">
      <c r="A1" s="328"/>
      <c r="B1" s="452" t="s">
        <v>14</v>
      </c>
      <c r="C1" s="453"/>
      <c r="D1" s="485"/>
      <c r="E1" s="2">
        <v>1</v>
      </c>
      <c r="F1" s="116" t="s">
        <v>54</v>
      </c>
      <c r="G1" s="6">
        <v>108</v>
      </c>
      <c r="H1" s="57" t="s">
        <v>86</v>
      </c>
      <c r="I1" s="479" t="str">
        <f>CONCATENATE('Salt DK'!J66,'Salt DK'!M52,'Salt DK'!N52)</f>
        <v>Jeg går efter en max grænseværdi af Nitrit 108 mg / kg kød</v>
      </c>
      <c r="J1" s="480"/>
      <c r="K1" s="480"/>
      <c r="L1" s="480"/>
      <c r="M1" s="480"/>
      <c r="N1" s="480"/>
      <c r="O1" s="480"/>
      <c r="P1" s="481"/>
      <c r="Q1" s="55"/>
      <c r="R1" s="55"/>
    </row>
    <row r="2" spans="1:18" s="58" customFormat="1" ht="33.950000000000003" customHeight="1" thickBot="1">
      <c r="A2" s="328"/>
      <c r="B2" s="455" t="s">
        <v>16</v>
      </c>
      <c r="C2" s="456"/>
      <c r="D2" s="489"/>
      <c r="E2" s="3">
        <v>0.7</v>
      </c>
      <c r="F2" s="117" t="s">
        <v>55</v>
      </c>
      <c r="G2" s="7">
        <f>+'Salt DK'!M53</f>
        <v>108</v>
      </c>
      <c r="H2" s="60" t="s">
        <v>86</v>
      </c>
      <c r="I2" s="482" t="str">
        <f>CONCATENATE('Salt DK'!J67,'Salt DK'!M52,'Salt DK'!P52)</f>
        <v>I go for a max limit of Nitrite 108 mg / kg meat</v>
      </c>
      <c r="J2" s="483"/>
      <c r="K2" s="483"/>
      <c r="L2" s="483"/>
      <c r="M2" s="483"/>
      <c r="N2" s="483"/>
      <c r="O2" s="483"/>
      <c r="P2" s="484"/>
      <c r="Q2" s="55"/>
      <c r="R2" s="55"/>
    </row>
    <row r="3" spans="1:18" s="58" customFormat="1" ht="33.950000000000003" customHeight="1" thickBot="1">
      <c r="A3" s="328"/>
      <c r="B3" s="61" t="s">
        <v>250</v>
      </c>
      <c r="C3" s="60" t="s">
        <v>6</v>
      </c>
      <c r="D3" s="118" t="s">
        <v>15</v>
      </c>
      <c r="E3" s="4">
        <v>6.0000000000000001E-3</v>
      </c>
      <c r="F3" s="62" t="s">
        <v>94</v>
      </c>
      <c r="G3" s="33" t="s">
        <v>353</v>
      </c>
      <c r="H3" s="285">
        <f>100%-(E2/E1)</f>
        <v>0.30000000000000004</v>
      </c>
      <c r="I3" s="492" t="s">
        <v>60</v>
      </c>
      <c r="J3" s="473"/>
      <c r="K3" s="473"/>
      <c r="L3" s="473"/>
      <c r="M3" s="473"/>
      <c r="N3" s="473"/>
      <c r="O3" s="473"/>
      <c r="P3" s="474"/>
      <c r="Q3" s="55"/>
      <c r="R3" s="55"/>
    </row>
    <row r="4" spans="1:18" s="58" customFormat="1" ht="33.950000000000003" customHeight="1">
      <c r="A4" s="328"/>
      <c r="B4" s="8">
        <v>22</v>
      </c>
      <c r="C4" s="119" t="s">
        <v>95</v>
      </c>
      <c r="D4" s="119" t="s">
        <v>96</v>
      </c>
      <c r="E4" s="105">
        <f t="shared" ref="E4:E15" si="0">+$E$1*B4</f>
        <v>22</v>
      </c>
      <c r="F4" s="120">
        <f>+E4</f>
        <v>22</v>
      </c>
      <c r="G4" s="460" t="s">
        <v>56</v>
      </c>
      <c r="H4" s="460"/>
      <c r="I4" s="460"/>
      <c r="J4" s="460"/>
      <c r="K4" s="460"/>
      <c r="L4" s="460"/>
      <c r="M4" s="460"/>
      <c r="N4" s="460"/>
      <c r="O4" s="460"/>
      <c r="P4" s="461"/>
      <c r="Q4" s="55"/>
      <c r="R4" s="55"/>
    </row>
    <row r="5" spans="1:18" s="58" customFormat="1" ht="33.950000000000003" customHeight="1">
      <c r="A5" s="328"/>
      <c r="B5" s="9">
        <v>18</v>
      </c>
      <c r="C5" s="109" t="s">
        <v>110</v>
      </c>
      <c r="D5" s="109" t="s">
        <v>111</v>
      </c>
      <c r="E5" s="110">
        <f t="shared" si="0"/>
        <v>18</v>
      </c>
      <c r="F5" s="120">
        <f>+E5</f>
        <v>18</v>
      </c>
      <c r="G5" s="458" t="s">
        <v>57</v>
      </c>
      <c r="H5" s="458"/>
      <c r="I5" s="458"/>
      <c r="J5" s="458"/>
      <c r="K5" s="458"/>
      <c r="L5" s="458"/>
      <c r="M5" s="458"/>
      <c r="N5" s="458"/>
      <c r="O5" s="458"/>
      <c r="P5" s="459"/>
      <c r="Q5" s="55"/>
      <c r="R5" s="55"/>
    </row>
    <row r="6" spans="1:18" s="58" customFormat="1" ht="33.950000000000003" customHeight="1" thickBot="1">
      <c r="A6" s="328"/>
      <c r="B6" s="61">
        <v>7</v>
      </c>
      <c r="C6" s="71" t="s">
        <v>10</v>
      </c>
      <c r="D6" s="71" t="s">
        <v>3</v>
      </c>
      <c r="E6" s="107">
        <f t="shared" si="0"/>
        <v>7</v>
      </c>
      <c r="F6" s="211">
        <f>+E6</f>
        <v>7</v>
      </c>
      <c r="G6" s="460" t="s">
        <v>20</v>
      </c>
      <c r="H6" s="460"/>
      <c r="I6" s="460"/>
      <c r="J6" s="460"/>
      <c r="K6" s="460"/>
      <c r="L6" s="460"/>
      <c r="M6" s="460"/>
      <c r="N6" s="460"/>
      <c r="O6" s="460"/>
      <c r="P6" s="461"/>
      <c r="Q6" s="55"/>
      <c r="R6" s="55"/>
    </row>
    <row r="7" spans="1:18" s="58" customFormat="1" ht="33.950000000000003" customHeight="1">
      <c r="A7" s="328"/>
      <c r="B7" s="108">
        <v>3</v>
      </c>
      <c r="C7" s="109" t="s">
        <v>8</v>
      </c>
      <c r="D7" s="109" t="s">
        <v>1</v>
      </c>
      <c r="E7" s="110">
        <f t="shared" si="0"/>
        <v>3</v>
      </c>
      <c r="F7" s="120">
        <f t="shared" ref="F7:F15" si="1">ROUND(E7,0)</f>
        <v>3</v>
      </c>
      <c r="G7" s="460" t="s">
        <v>21</v>
      </c>
      <c r="H7" s="460"/>
      <c r="I7" s="460"/>
      <c r="J7" s="460"/>
      <c r="K7" s="460"/>
      <c r="L7" s="460"/>
      <c r="M7" s="460"/>
      <c r="N7" s="460"/>
      <c r="O7" s="460"/>
      <c r="P7" s="461"/>
      <c r="Q7" s="55"/>
      <c r="R7" s="55"/>
    </row>
    <row r="8" spans="1:18" s="58" customFormat="1" ht="33.950000000000003" customHeight="1">
      <c r="A8" s="328"/>
      <c r="B8" s="70">
        <v>3</v>
      </c>
      <c r="C8" s="67" t="s">
        <v>9</v>
      </c>
      <c r="D8" s="67" t="s">
        <v>2</v>
      </c>
      <c r="E8" s="106">
        <f t="shared" si="0"/>
        <v>3</v>
      </c>
      <c r="F8" s="121">
        <f t="shared" si="1"/>
        <v>3</v>
      </c>
      <c r="G8" s="422" t="str">
        <f>CONCATENATE("Det giver en saltningsgrad på ",$C$18*100," %")</f>
        <v>Det giver en saltningsgrad på 4 %</v>
      </c>
      <c r="H8" s="422"/>
      <c r="I8" s="422"/>
      <c r="J8" s="422"/>
      <c r="K8" s="422"/>
      <c r="L8" s="422"/>
      <c r="M8" s="422"/>
      <c r="N8" s="422"/>
      <c r="O8" s="422"/>
      <c r="P8" s="423"/>
      <c r="Q8" s="55"/>
      <c r="R8" s="55"/>
    </row>
    <row r="9" spans="1:18" s="58" customFormat="1" ht="33.950000000000003" customHeight="1">
      <c r="A9" s="328"/>
      <c r="B9" s="70">
        <v>1</v>
      </c>
      <c r="C9" s="67" t="s">
        <v>245</v>
      </c>
      <c r="D9" s="67" t="s">
        <v>243</v>
      </c>
      <c r="E9" s="106">
        <f t="shared" si="0"/>
        <v>1</v>
      </c>
      <c r="F9" s="121">
        <f t="shared" si="1"/>
        <v>1</v>
      </c>
      <c r="G9" s="464" t="str">
        <f>CONCATENATE("It gives a degree of salting ",$C$18*100," %")</f>
        <v>It gives a degree of salting 4 %</v>
      </c>
      <c r="H9" s="464"/>
      <c r="I9" s="464"/>
      <c r="J9" s="464"/>
      <c r="K9" s="464"/>
      <c r="L9" s="464"/>
      <c r="M9" s="464"/>
      <c r="N9" s="464"/>
      <c r="O9" s="464"/>
      <c r="P9" s="465"/>
      <c r="Q9" s="55"/>
      <c r="R9" s="55"/>
    </row>
    <row r="10" spans="1:18" s="58" customFormat="1" ht="33.950000000000003" customHeight="1">
      <c r="A10" s="328"/>
      <c r="B10" s="70">
        <v>3</v>
      </c>
      <c r="C10" s="67" t="s">
        <v>41</v>
      </c>
      <c r="D10" s="67" t="s">
        <v>42</v>
      </c>
      <c r="E10" s="106">
        <f t="shared" si="0"/>
        <v>3</v>
      </c>
      <c r="F10" s="121">
        <f t="shared" si="1"/>
        <v>3</v>
      </c>
      <c r="G10" s="486" t="str">
        <f>IF($H$3&lt;30%,C20,IF($H$3&lt;35.1%,C21,IF($H$3&gt;=35.1%,C22,"ERR")))</f>
        <v>Vægt tab er fint -Weight loss is fine</v>
      </c>
      <c r="H10" s="433"/>
      <c r="I10" s="433"/>
      <c r="J10" s="433"/>
      <c r="K10" s="433"/>
      <c r="L10" s="433"/>
      <c r="M10" s="433"/>
      <c r="N10" s="433"/>
      <c r="O10" s="433"/>
      <c r="P10" s="434"/>
      <c r="Q10" s="55"/>
      <c r="R10" s="55"/>
    </row>
    <row r="11" spans="1:18" s="58" customFormat="1" ht="33.950000000000003" customHeight="1">
      <c r="A11" s="328"/>
      <c r="B11" s="70">
        <v>1</v>
      </c>
      <c r="C11" s="67" t="s">
        <v>83</v>
      </c>
      <c r="D11" s="67" t="s">
        <v>246</v>
      </c>
      <c r="E11" s="106">
        <f t="shared" si="0"/>
        <v>1</v>
      </c>
      <c r="F11" s="121">
        <f t="shared" si="1"/>
        <v>1</v>
      </c>
      <c r="G11" s="486" t="str">
        <f>IF($G$10=C20,C23,IF($G$10=C21,C24,IF($G$10&gt;=C22,C25,"ERR")))</f>
        <v>God holdbarhed - Good durability</v>
      </c>
      <c r="H11" s="433"/>
      <c r="I11" s="433"/>
      <c r="J11" s="433"/>
      <c r="K11" s="433"/>
      <c r="L11" s="433"/>
      <c r="M11" s="433"/>
      <c r="N11" s="433"/>
      <c r="O11" s="433"/>
      <c r="P11" s="434"/>
      <c r="Q11" s="55"/>
      <c r="R11" s="55"/>
    </row>
    <row r="12" spans="1:18" s="58" customFormat="1" ht="33.950000000000003" customHeight="1">
      <c r="A12" s="328"/>
      <c r="B12" s="70">
        <v>3</v>
      </c>
      <c r="C12" s="67" t="s">
        <v>37</v>
      </c>
      <c r="D12" s="75" t="s">
        <v>38</v>
      </c>
      <c r="E12" s="106">
        <f t="shared" si="0"/>
        <v>3</v>
      </c>
      <c r="F12" s="121">
        <f t="shared" si="1"/>
        <v>3</v>
      </c>
      <c r="G12" s="486" t="str">
        <f>IF('Salt DK'!M53&lt;='Salt DK'!M52,'Salt DK'!B69,'Salt DK'!J69)</f>
        <v>Aktuel tilsat mængde af Nitrit 108 mg / kg kød</v>
      </c>
      <c r="H12" s="433"/>
      <c r="I12" s="433"/>
      <c r="J12" s="433"/>
      <c r="K12" s="433"/>
      <c r="L12" s="433"/>
      <c r="M12" s="433"/>
      <c r="N12" s="433"/>
      <c r="O12" s="433"/>
      <c r="P12" s="434"/>
      <c r="Q12" s="55"/>
      <c r="R12" s="55"/>
    </row>
    <row r="13" spans="1:18" s="58" customFormat="1" ht="33.950000000000003" customHeight="1">
      <c r="A13" s="328"/>
      <c r="B13" s="70">
        <v>3</v>
      </c>
      <c r="C13" s="67" t="s">
        <v>13</v>
      </c>
      <c r="D13" s="67" t="s">
        <v>12</v>
      </c>
      <c r="E13" s="106">
        <f t="shared" si="0"/>
        <v>3</v>
      </c>
      <c r="F13" s="121">
        <f t="shared" si="1"/>
        <v>3</v>
      </c>
      <c r="G13" s="490" t="str">
        <f>IF('Salt DK'!M53&lt;='Salt DK'!M52,'Salt DK'!B70,'Salt DK'!J70)</f>
        <v>Actual added amount of Nitrite 108 mg / kg meat</v>
      </c>
      <c r="H13" s="464"/>
      <c r="I13" s="464"/>
      <c r="J13" s="464"/>
      <c r="K13" s="464"/>
      <c r="L13" s="464"/>
      <c r="M13" s="464"/>
      <c r="N13" s="464"/>
      <c r="O13" s="464"/>
      <c r="P13" s="465"/>
      <c r="Q13" s="55"/>
      <c r="R13" s="55"/>
    </row>
    <row r="14" spans="1:18" s="58" customFormat="1" ht="33.950000000000003" customHeight="1">
      <c r="A14" s="328"/>
      <c r="B14" s="207">
        <v>3</v>
      </c>
      <c r="C14" s="67" t="s">
        <v>7</v>
      </c>
      <c r="D14" s="67" t="s">
        <v>0</v>
      </c>
      <c r="E14" s="106">
        <f t="shared" si="0"/>
        <v>3</v>
      </c>
      <c r="F14" s="121">
        <f t="shared" si="1"/>
        <v>3</v>
      </c>
      <c r="G14" s="491" t="s">
        <v>69</v>
      </c>
      <c r="H14" s="424"/>
      <c r="I14" s="424"/>
      <c r="J14" s="424"/>
      <c r="K14" s="424"/>
      <c r="L14" s="424"/>
      <c r="M14" s="424"/>
      <c r="N14" s="424"/>
      <c r="O14" s="424"/>
      <c r="P14" s="425"/>
      <c r="Q14" s="55"/>
      <c r="R14" s="55"/>
    </row>
    <row r="15" spans="1:18" s="58" customFormat="1" ht="33.950000000000003" customHeight="1">
      <c r="A15" s="328"/>
      <c r="B15" s="70">
        <v>3</v>
      </c>
      <c r="C15" s="67" t="s">
        <v>43</v>
      </c>
      <c r="D15" s="67" t="s">
        <v>44</v>
      </c>
      <c r="E15" s="106">
        <f t="shared" si="0"/>
        <v>3</v>
      </c>
      <c r="F15" s="121">
        <f t="shared" si="1"/>
        <v>3</v>
      </c>
      <c r="G15" s="487" t="s">
        <v>70</v>
      </c>
      <c r="H15" s="426"/>
      <c r="I15" s="426"/>
      <c r="J15" s="426"/>
      <c r="K15" s="426"/>
      <c r="L15" s="426"/>
      <c r="M15" s="426"/>
      <c r="N15" s="426"/>
      <c r="O15" s="426"/>
      <c r="P15" s="427"/>
      <c r="Q15" s="55"/>
      <c r="R15" s="55"/>
    </row>
    <row r="16" spans="1:18" s="58" customFormat="1" ht="33.950000000000003" customHeight="1" thickBot="1">
      <c r="A16" s="328"/>
      <c r="B16" s="76">
        <v>1</v>
      </c>
      <c r="C16" s="77" t="s">
        <v>11</v>
      </c>
      <c r="D16" s="77" t="s">
        <v>4</v>
      </c>
      <c r="E16" s="112">
        <f t="shared" ref="E16" si="2">+$E$1*B16</f>
        <v>1</v>
      </c>
      <c r="F16" s="122">
        <f t="shared" ref="F16" si="3">ROUND(E16,0)</f>
        <v>1</v>
      </c>
      <c r="G16" s="487" t="s">
        <v>74</v>
      </c>
      <c r="H16" s="426"/>
      <c r="I16" s="426"/>
      <c r="J16" s="426"/>
      <c r="K16" s="426"/>
      <c r="L16" s="426"/>
      <c r="M16" s="426"/>
      <c r="N16" s="426"/>
      <c r="O16" s="426"/>
      <c r="P16" s="427"/>
      <c r="Q16" s="55"/>
      <c r="R16" s="55"/>
    </row>
    <row r="17" spans="1:18" s="58" customFormat="1" ht="33.950000000000003" customHeight="1" thickBot="1">
      <c r="A17" s="328"/>
      <c r="B17" s="81">
        <f>+F17-E17</f>
        <v>24</v>
      </c>
      <c r="C17" s="82" t="s">
        <v>81</v>
      </c>
      <c r="D17" s="82" t="s">
        <v>82</v>
      </c>
      <c r="E17" s="113">
        <f>F4+F5+F6</f>
        <v>47</v>
      </c>
      <c r="F17" s="123">
        <f>SUM(F4:F16)</f>
        <v>71</v>
      </c>
      <c r="G17" s="488" t="s">
        <v>75</v>
      </c>
      <c r="H17" s="450"/>
      <c r="I17" s="450"/>
      <c r="J17" s="450"/>
      <c r="K17" s="450"/>
      <c r="L17" s="450"/>
      <c r="M17" s="450"/>
      <c r="N17" s="450"/>
      <c r="O17" s="450"/>
      <c r="P17" s="451"/>
      <c r="Q17" s="55"/>
      <c r="R17" s="55"/>
    </row>
    <row r="18" spans="1:18" s="58" customFormat="1" ht="51" customHeight="1" thickBot="1">
      <c r="A18" s="124"/>
      <c r="B18" s="327"/>
      <c r="C18" s="326">
        <f>ROUND((E4+E5)/(E1*1000),3)</f>
        <v>0.04</v>
      </c>
      <c r="D18" s="428" t="s">
        <v>114</v>
      </c>
      <c r="E18" s="428"/>
      <c r="F18" s="428"/>
      <c r="G18" s="437" t="s">
        <v>604</v>
      </c>
      <c r="H18" s="438"/>
      <c r="I18" s="438"/>
      <c r="J18" s="438"/>
      <c r="K18" s="438"/>
      <c r="L18" s="438"/>
      <c r="M18" s="438"/>
      <c r="N18" s="438"/>
      <c r="O18" s="438"/>
      <c r="P18" s="439"/>
      <c r="Q18" s="55"/>
      <c r="R18" s="55"/>
    </row>
    <row r="19" spans="1:18" ht="33.950000000000003" customHeight="1">
      <c r="A19" s="88"/>
      <c r="B19" s="126"/>
      <c r="C19" s="88" t="s">
        <v>18</v>
      </c>
      <c r="D19" s="88"/>
      <c r="E19" s="126"/>
      <c r="F19" s="126"/>
      <c r="G19" s="88"/>
      <c r="H19" s="88"/>
      <c r="I19" s="88"/>
      <c r="J19" s="88"/>
      <c r="K19" s="88"/>
      <c r="L19" s="88"/>
      <c r="M19" s="88"/>
      <c r="N19" s="88"/>
      <c r="O19" s="435" t="s">
        <v>19</v>
      </c>
      <c r="P19" s="435"/>
      <c r="Q19" s="86"/>
      <c r="R19" s="86"/>
    </row>
    <row r="20" spans="1:18" ht="33.950000000000003" customHeight="1">
      <c r="A20" s="127"/>
      <c r="B20" s="127"/>
      <c r="C20" s="92" t="s">
        <v>46</v>
      </c>
      <c r="D20" s="92"/>
      <c r="E20" s="93" t="s">
        <v>48</v>
      </c>
      <c r="F20" s="94" t="s">
        <v>51</v>
      </c>
      <c r="G20" s="430" t="s">
        <v>76</v>
      </c>
      <c r="H20" s="430"/>
      <c r="I20" s="430"/>
      <c r="J20" s="430"/>
      <c r="K20" s="436" t="s">
        <v>109</v>
      </c>
      <c r="L20" s="436"/>
      <c r="M20" s="436"/>
      <c r="N20" s="436"/>
      <c r="O20" s="436"/>
      <c r="P20" s="436"/>
      <c r="Q20" s="86"/>
      <c r="R20" s="86"/>
    </row>
    <row r="21" spans="1:18" ht="33.950000000000003" customHeight="1">
      <c r="A21" s="127"/>
      <c r="B21" s="127"/>
      <c r="C21" s="92" t="s">
        <v>45</v>
      </c>
      <c r="D21" s="92"/>
      <c r="E21" s="93" t="s">
        <v>58</v>
      </c>
      <c r="F21" s="94" t="s">
        <v>52</v>
      </c>
      <c r="G21" s="431" t="s">
        <v>77</v>
      </c>
      <c r="H21" s="431"/>
      <c r="I21" s="431"/>
      <c r="J21" s="431"/>
      <c r="K21" s="128"/>
      <c r="L21" s="128"/>
      <c r="M21" s="128"/>
      <c r="N21" s="128"/>
      <c r="O21" s="128"/>
      <c r="P21" s="128"/>
      <c r="Q21" s="86"/>
      <c r="R21" s="86"/>
    </row>
    <row r="22" spans="1:18" ht="33.950000000000003" customHeight="1">
      <c r="A22" s="97"/>
      <c r="B22" s="97"/>
      <c r="C22" s="92" t="s">
        <v>47</v>
      </c>
      <c r="D22" s="97"/>
      <c r="E22" s="95" t="s">
        <v>59</v>
      </c>
      <c r="F22" s="96" t="s">
        <v>53</v>
      </c>
      <c r="G22" s="432" t="s">
        <v>78</v>
      </c>
      <c r="H22" s="432"/>
      <c r="I22" s="432"/>
      <c r="J22" s="432"/>
      <c r="K22" s="86"/>
      <c r="L22" s="86"/>
      <c r="M22" s="86"/>
      <c r="N22" s="86"/>
      <c r="O22" s="86"/>
      <c r="P22" s="86"/>
      <c r="Q22" s="86"/>
      <c r="R22" s="86"/>
    </row>
    <row r="23" spans="1:18" ht="33.950000000000003" customHeight="1">
      <c r="A23" s="97"/>
      <c r="B23" s="97"/>
      <c r="C23" s="98" t="s">
        <v>72</v>
      </c>
      <c r="D23" s="97"/>
      <c r="E23" s="98" t="s">
        <v>115</v>
      </c>
      <c r="F23" s="97"/>
      <c r="G23" s="86"/>
      <c r="H23" s="86"/>
      <c r="I23" s="86"/>
      <c r="J23" s="86"/>
      <c r="K23" s="86"/>
      <c r="L23" s="86"/>
      <c r="M23" s="86"/>
      <c r="N23" s="86"/>
      <c r="O23" s="86"/>
      <c r="P23" s="86"/>
      <c r="Q23" s="86"/>
      <c r="R23" s="86"/>
    </row>
    <row r="24" spans="1:18" ht="33.950000000000003" customHeight="1">
      <c r="A24" s="97"/>
      <c r="B24" s="97"/>
      <c r="C24" s="92" t="s">
        <v>71</v>
      </c>
      <c r="D24" s="97"/>
      <c r="E24" s="99" t="s">
        <v>602</v>
      </c>
      <c r="F24" s="97"/>
      <c r="G24" s="86"/>
      <c r="H24" s="92"/>
      <c r="I24" s="92"/>
      <c r="J24" s="92"/>
      <c r="K24" s="92"/>
      <c r="L24" s="92"/>
      <c r="M24" s="100"/>
      <c r="N24" s="86"/>
      <c r="O24" s="86"/>
      <c r="P24" s="86"/>
      <c r="Q24" s="86"/>
      <c r="R24" s="86"/>
    </row>
    <row r="25" spans="1:18" ht="33.950000000000003" customHeight="1">
      <c r="A25" s="86"/>
      <c r="B25" s="101"/>
      <c r="C25" s="92" t="s">
        <v>73</v>
      </c>
      <c r="D25" s="86"/>
      <c r="E25" s="102" t="s">
        <v>601</v>
      </c>
      <c r="F25" s="101"/>
      <c r="G25" s="86"/>
      <c r="H25" s="92"/>
      <c r="I25" s="92"/>
      <c r="J25" s="92"/>
      <c r="K25" s="92"/>
      <c r="L25" s="92"/>
      <c r="M25" s="100"/>
      <c r="N25" s="86"/>
      <c r="O25" s="86"/>
      <c r="P25" s="86"/>
      <c r="Q25" s="86"/>
      <c r="R25" s="86"/>
    </row>
    <row r="26" spans="1:18" s="129" customFormat="1" ht="15.75">
      <c r="B26" s="130"/>
      <c r="C26" s="130"/>
      <c r="D26" s="130"/>
      <c r="E26" s="130"/>
      <c r="F26" s="130"/>
      <c r="G26" s="130"/>
      <c r="H26" s="130"/>
      <c r="I26" s="130"/>
    </row>
    <row r="27" spans="1:18" s="129" customFormat="1">
      <c r="B27" s="271" t="s">
        <v>443</v>
      </c>
      <c r="D27" s="131"/>
      <c r="E27" s="131"/>
      <c r="F27" s="131"/>
      <c r="G27" s="131"/>
      <c r="H27" s="131"/>
      <c r="I27" s="131"/>
    </row>
    <row r="28" spans="1:18" s="129" customFormat="1">
      <c r="B28" s="271" t="s">
        <v>442</v>
      </c>
      <c r="E28" s="131"/>
      <c r="F28" s="131"/>
    </row>
    <row r="29" spans="1:18" s="129" customFormat="1">
      <c r="B29" s="269"/>
      <c r="E29" s="131"/>
      <c r="F29" s="131"/>
    </row>
    <row r="30" spans="1:18" s="129" customFormat="1">
      <c r="B30" s="270"/>
      <c r="C30" s="130"/>
      <c r="D30" s="130"/>
      <c r="E30" s="130"/>
      <c r="F30" s="130"/>
      <c r="G30" s="130"/>
      <c r="H30" s="130"/>
      <c r="I30" s="130"/>
    </row>
    <row r="31" spans="1:18" s="129" customFormat="1">
      <c r="B31" s="269"/>
      <c r="E31" s="131"/>
      <c r="F31" s="131"/>
    </row>
    <row r="32" spans="1:18" s="129" customFormat="1">
      <c r="B32" s="269"/>
      <c r="E32" s="131"/>
      <c r="F32" s="131"/>
    </row>
    <row r="33" spans="2:6" s="129" customFormat="1">
      <c r="B33" s="269"/>
      <c r="E33" s="131"/>
      <c r="F33" s="131"/>
    </row>
    <row r="34" spans="2:6" s="129" customFormat="1" ht="15.75">
      <c r="B34" s="131"/>
      <c r="E34" s="131"/>
      <c r="F34" s="131"/>
    </row>
    <row r="35" spans="2:6" s="129" customFormat="1" ht="15.75">
      <c r="B35" s="131"/>
      <c r="E35" s="131"/>
      <c r="F35" s="131"/>
    </row>
    <row r="36" spans="2:6" s="129" customFormat="1" ht="15.75">
      <c r="E36" s="131"/>
      <c r="F36" s="131"/>
    </row>
    <row r="37" spans="2:6" s="129" customFormat="1" ht="15.75">
      <c r="B37" s="131"/>
      <c r="E37" s="131"/>
      <c r="F37" s="131"/>
    </row>
    <row r="38" spans="2:6" s="129" customFormat="1" ht="15.75">
      <c r="B38" s="131"/>
      <c r="E38" s="131"/>
      <c r="F38" s="131"/>
    </row>
    <row r="39" spans="2:6" s="129" customFormat="1" ht="15.75">
      <c r="B39" s="131"/>
      <c r="E39" s="131"/>
      <c r="F39" s="131"/>
    </row>
    <row r="40" spans="2:6" s="129" customFormat="1" ht="15.75">
      <c r="E40" s="131"/>
      <c r="F40" s="131"/>
    </row>
    <row r="41" spans="2:6" s="129" customFormat="1" ht="15.75">
      <c r="B41" s="131"/>
      <c r="E41" s="131"/>
      <c r="F41" s="131"/>
    </row>
    <row r="42" spans="2:6" s="129" customFormat="1" ht="15.75">
      <c r="B42" s="131"/>
      <c r="E42" s="131"/>
      <c r="F42" s="131"/>
    </row>
  </sheetData>
  <sheetProtection password="D7AA" sheet="1" objects="1" scenarios="1"/>
  <mergeCells count="26">
    <mergeCell ref="I3:P3"/>
    <mergeCell ref="G21:J21"/>
    <mergeCell ref="G22:J22"/>
    <mergeCell ref="G18:P18"/>
    <mergeCell ref="G6:P6"/>
    <mergeCell ref="G5:P5"/>
    <mergeCell ref="G10:P10"/>
    <mergeCell ref="G8:P8"/>
    <mergeCell ref="G20:J20"/>
    <mergeCell ref="K20:P20"/>
    <mergeCell ref="D18:F18"/>
    <mergeCell ref="I1:P1"/>
    <mergeCell ref="I2:P2"/>
    <mergeCell ref="B1:D1"/>
    <mergeCell ref="O19:P19"/>
    <mergeCell ref="G7:P7"/>
    <mergeCell ref="G9:P9"/>
    <mergeCell ref="G11:P11"/>
    <mergeCell ref="G15:P15"/>
    <mergeCell ref="G16:P16"/>
    <mergeCell ref="G17:P17"/>
    <mergeCell ref="B2:D2"/>
    <mergeCell ref="G4:P4"/>
    <mergeCell ref="G12:P12"/>
    <mergeCell ref="G13:P13"/>
    <mergeCell ref="G14:P14"/>
  </mergeCells>
  <hyperlinks>
    <hyperlink ref="G21" r:id="rId1"/>
  </hyperlinks>
  <printOptions horizontalCentered="1" verticalCentered="1"/>
  <pageMargins left="0.51181102362204722" right="0" top="0" bottom="0" header="0.78740157480314965" footer="0.78740157480314965"/>
  <pageSetup paperSize="9" scale="55" orientation="landscape" r:id="rId2"/>
  <headerFooter>
    <oddHeader>&amp;C&amp;16Udarbejdet af Jørgen Walter ©
www.walter-lystfisker.dk 
COPYRIGHT © 2014</oddHeader>
    <oddFooter>&amp;C&amp;16&amp;A</oddFooter>
  </headerFooter>
  <drawing r:id="rId3"/>
</worksheet>
</file>

<file path=xl/worksheets/sheet5.xml><?xml version="1.0" encoding="utf-8"?>
<worksheet xmlns="http://schemas.openxmlformats.org/spreadsheetml/2006/main" xmlns:r="http://schemas.openxmlformats.org/officeDocument/2006/relationships">
  <sheetPr>
    <pageSetUpPr fitToPage="1"/>
  </sheetPr>
  <dimension ref="A1:R43"/>
  <sheetViews>
    <sheetView workbookViewId="0">
      <selection activeCell="G2" sqref="G2"/>
    </sheetView>
  </sheetViews>
  <sheetFormatPr defaultRowHeight="21"/>
  <cols>
    <col min="1" max="1" width="5.7109375" style="90" customWidth="1"/>
    <col min="2" max="2" width="11.5703125" style="103" bestFit="1" customWidth="1"/>
    <col min="3" max="3" width="33.7109375" style="90" customWidth="1"/>
    <col min="4" max="4" width="37.7109375" style="90" customWidth="1"/>
    <col min="5" max="5" width="12.7109375" style="103" customWidth="1"/>
    <col min="6" max="6" width="33" style="103" bestFit="1" customWidth="1"/>
    <col min="7" max="7" width="14.28515625" style="90" customWidth="1"/>
    <col min="8" max="8" width="14.85546875" style="90" customWidth="1"/>
    <col min="9" max="16" width="10.7109375" style="90" customWidth="1"/>
    <col min="17" max="16384" width="9.140625" style="90"/>
  </cols>
  <sheetData>
    <row r="1" spans="1:18" s="58" customFormat="1" ht="33.950000000000003" customHeight="1">
      <c r="A1" s="328"/>
      <c r="B1" s="452" t="s">
        <v>123</v>
      </c>
      <c r="C1" s="453"/>
      <c r="D1" s="485"/>
      <c r="E1" s="2">
        <v>1</v>
      </c>
      <c r="F1" s="116" t="s">
        <v>54</v>
      </c>
      <c r="G1" s="6">
        <v>108</v>
      </c>
      <c r="H1" s="57" t="s">
        <v>86</v>
      </c>
      <c r="I1" s="479" t="str">
        <f>CONCATENATE('Salt DK'!J87,'Salt DK'!M73,'Salt DK'!N73)</f>
        <v>Jeg går efter en max grænseværdi af Nitrit 108 mg / kg kød</v>
      </c>
      <c r="J1" s="480"/>
      <c r="K1" s="480"/>
      <c r="L1" s="480"/>
      <c r="M1" s="480"/>
      <c r="N1" s="480"/>
      <c r="O1" s="480"/>
      <c r="P1" s="481"/>
      <c r="Q1" s="55"/>
      <c r="R1" s="55"/>
    </row>
    <row r="2" spans="1:18" s="58" customFormat="1" ht="33.950000000000003" customHeight="1" thickBot="1">
      <c r="A2" s="328"/>
      <c r="B2" s="493" t="s">
        <v>124</v>
      </c>
      <c r="C2" s="494"/>
      <c r="D2" s="495"/>
      <c r="E2" s="3">
        <v>0.7</v>
      </c>
      <c r="F2" s="117" t="s">
        <v>55</v>
      </c>
      <c r="G2" s="7">
        <f>+'Salt DK'!M74</f>
        <v>108</v>
      </c>
      <c r="H2" s="60" t="s">
        <v>86</v>
      </c>
      <c r="I2" s="482" t="str">
        <f>CONCATENATE('Salt DK'!J88,'Salt DK'!M73,'Salt DK'!P73)</f>
        <v>I go for a max limit of Nitrite 108 mg / kg meat</v>
      </c>
      <c r="J2" s="483"/>
      <c r="K2" s="483"/>
      <c r="L2" s="483"/>
      <c r="M2" s="483"/>
      <c r="N2" s="483"/>
      <c r="O2" s="483"/>
      <c r="P2" s="484"/>
      <c r="Q2" s="55"/>
      <c r="R2" s="55"/>
    </row>
    <row r="3" spans="1:18" s="58" customFormat="1" ht="33.950000000000003" customHeight="1" thickBot="1">
      <c r="A3" s="328"/>
      <c r="B3" s="61" t="s">
        <v>250</v>
      </c>
      <c r="C3" s="60" t="s">
        <v>6</v>
      </c>
      <c r="D3" s="118" t="s">
        <v>15</v>
      </c>
      <c r="E3" s="4">
        <v>6.0000000000000001E-3</v>
      </c>
      <c r="F3" s="62" t="s">
        <v>94</v>
      </c>
      <c r="G3" s="33" t="s">
        <v>453</v>
      </c>
      <c r="H3" s="285">
        <f>100%-(E2/E1)</f>
        <v>0.30000000000000004</v>
      </c>
      <c r="I3" s="492" t="s">
        <v>60</v>
      </c>
      <c r="J3" s="473"/>
      <c r="K3" s="473"/>
      <c r="L3" s="473"/>
      <c r="M3" s="473"/>
      <c r="N3" s="473"/>
      <c r="O3" s="473"/>
      <c r="P3" s="474"/>
      <c r="Q3" s="55"/>
      <c r="R3" s="55"/>
    </row>
    <row r="4" spans="1:18" s="58" customFormat="1" ht="33.950000000000003" customHeight="1">
      <c r="A4" s="328"/>
      <c r="B4" s="8">
        <v>7</v>
      </c>
      <c r="C4" s="119" t="s">
        <v>95</v>
      </c>
      <c r="D4" s="119" t="s">
        <v>96</v>
      </c>
      <c r="E4" s="105">
        <f t="shared" ref="E4:E14" si="0">+$E$1*B4</f>
        <v>7</v>
      </c>
      <c r="F4" s="120">
        <f>+E4</f>
        <v>7</v>
      </c>
      <c r="G4" s="460" t="s">
        <v>56</v>
      </c>
      <c r="H4" s="460"/>
      <c r="I4" s="460"/>
      <c r="J4" s="460"/>
      <c r="K4" s="460"/>
      <c r="L4" s="460"/>
      <c r="M4" s="460"/>
      <c r="N4" s="460"/>
      <c r="O4" s="460"/>
      <c r="P4" s="461"/>
      <c r="Q4" s="55"/>
      <c r="R4" s="55"/>
    </row>
    <row r="5" spans="1:18" s="58" customFormat="1" ht="33.950000000000003" customHeight="1">
      <c r="A5" s="328"/>
      <c r="B5" s="9">
        <v>18</v>
      </c>
      <c r="C5" s="109" t="s">
        <v>110</v>
      </c>
      <c r="D5" s="109" t="s">
        <v>111</v>
      </c>
      <c r="E5" s="110">
        <f t="shared" si="0"/>
        <v>18</v>
      </c>
      <c r="F5" s="120">
        <f>+E5</f>
        <v>18</v>
      </c>
      <c r="G5" s="458" t="s">
        <v>57</v>
      </c>
      <c r="H5" s="458"/>
      <c r="I5" s="458"/>
      <c r="J5" s="458"/>
      <c r="K5" s="458"/>
      <c r="L5" s="458"/>
      <c r="M5" s="458"/>
      <c r="N5" s="458"/>
      <c r="O5" s="458"/>
      <c r="P5" s="459"/>
      <c r="Q5" s="55"/>
      <c r="R5" s="55"/>
    </row>
    <row r="6" spans="1:18" s="58" customFormat="1" ht="33.950000000000003" customHeight="1" thickBot="1">
      <c r="A6" s="328"/>
      <c r="B6" s="61">
        <v>7</v>
      </c>
      <c r="C6" s="71" t="s">
        <v>10</v>
      </c>
      <c r="D6" s="71" t="s">
        <v>3</v>
      </c>
      <c r="E6" s="107">
        <f t="shared" si="0"/>
        <v>7</v>
      </c>
      <c r="F6" s="211">
        <f>+E6</f>
        <v>7</v>
      </c>
      <c r="G6" s="460" t="s">
        <v>20</v>
      </c>
      <c r="H6" s="460"/>
      <c r="I6" s="460"/>
      <c r="J6" s="460"/>
      <c r="K6" s="460"/>
      <c r="L6" s="460"/>
      <c r="M6" s="460"/>
      <c r="N6" s="460"/>
      <c r="O6" s="460"/>
      <c r="P6" s="461"/>
      <c r="Q6" s="55"/>
      <c r="R6" s="55"/>
    </row>
    <row r="7" spans="1:18" s="58" customFormat="1" ht="33.950000000000003" customHeight="1">
      <c r="A7" s="328"/>
      <c r="B7" s="108">
        <v>3</v>
      </c>
      <c r="C7" s="109" t="s">
        <v>34</v>
      </c>
      <c r="D7" s="109" t="s">
        <v>125</v>
      </c>
      <c r="E7" s="110">
        <f t="shared" si="0"/>
        <v>3</v>
      </c>
      <c r="F7" s="120">
        <f t="shared" ref="F7:F14" si="1">ROUND(E7,0)</f>
        <v>3</v>
      </c>
      <c r="G7" s="460" t="s">
        <v>21</v>
      </c>
      <c r="H7" s="460"/>
      <c r="I7" s="460"/>
      <c r="J7" s="460"/>
      <c r="K7" s="460"/>
      <c r="L7" s="460"/>
      <c r="M7" s="460"/>
      <c r="N7" s="460"/>
      <c r="O7" s="460"/>
      <c r="P7" s="461"/>
      <c r="Q7" s="55"/>
      <c r="R7" s="55"/>
    </row>
    <row r="8" spans="1:18" s="58" customFormat="1" ht="33.950000000000003" customHeight="1">
      <c r="A8" s="328"/>
      <c r="B8" s="70">
        <v>1</v>
      </c>
      <c r="C8" s="67" t="s">
        <v>83</v>
      </c>
      <c r="D8" s="67" t="s">
        <v>84</v>
      </c>
      <c r="E8" s="106">
        <f t="shared" si="0"/>
        <v>1</v>
      </c>
      <c r="F8" s="121">
        <f t="shared" si="1"/>
        <v>1</v>
      </c>
      <c r="G8" s="422" t="str">
        <f>CONCATENATE("Det giver en saltningsgrad på ",$C$18*100," %")</f>
        <v>Det giver en saltningsgrad på 2,5 %</v>
      </c>
      <c r="H8" s="422"/>
      <c r="I8" s="422"/>
      <c r="J8" s="422"/>
      <c r="K8" s="422"/>
      <c r="L8" s="422"/>
      <c r="M8" s="422"/>
      <c r="N8" s="422"/>
      <c r="O8" s="422"/>
      <c r="P8" s="423"/>
      <c r="Q8" s="55"/>
      <c r="R8" s="55"/>
    </row>
    <row r="9" spans="1:18" s="58" customFormat="1" ht="33.950000000000003" customHeight="1">
      <c r="A9" s="328"/>
      <c r="B9" s="70">
        <v>3</v>
      </c>
      <c r="C9" s="67" t="s">
        <v>37</v>
      </c>
      <c r="D9" s="75" t="s">
        <v>38</v>
      </c>
      <c r="E9" s="106">
        <f t="shared" si="0"/>
        <v>3</v>
      </c>
      <c r="F9" s="121">
        <f t="shared" si="1"/>
        <v>3</v>
      </c>
      <c r="G9" s="464" t="str">
        <f>CONCATENATE("It gives a degree of salting ",$C$18*100," %")</f>
        <v>It gives a degree of salting 2,5 %</v>
      </c>
      <c r="H9" s="464"/>
      <c r="I9" s="464"/>
      <c r="J9" s="464"/>
      <c r="K9" s="464"/>
      <c r="L9" s="464"/>
      <c r="M9" s="464"/>
      <c r="N9" s="464"/>
      <c r="O9" s="464"/>
      <c r="P9" s="465"/>
      <c r="Q9" s="55"/>
      <c r="R9" s="55"/>
    </row>
    <row r="10" spans="1:18" s="58" customFormat="1" ht="33.950000000000003" customHeight="1">
      <c r="A10" s="328"/>
      <c r="B10" s="70">
        <v>3</v>
      </c>
      <c r="C10" s="67" t="s">
        <v>13</v>
      </c>
      <c r="D10" s="67" t="s">
        <v>12</v>
      </c>
      <c r="E10" s="106">
        <f t="shared" si="0"/>
        <v>3</v>
      </c>
      <c r="F10" s="121">
        <f t="shared" si="1"/>
        <v>3</v>
      </c>
      <c r="G10" s="486" t="str">
        <f>IF($H$3&lt;30%,C20,IF($H$3&lt;35.1%,C21,IF($H$3&gt;=35.1%,C22,"ERR")))</f>
        <v>Vægt tab er fint -Weight loss is fine</v>
      </c>
      <c r="H10" s="433"/>
      <c r="I10" s="433"/>
      <c r="J10" s="433"/>
      <c r="K10" s="433"/>
      <c r="L10" s="433"/>
      <c r="M10" s="433"/>
      <c r="N10" s="433"/>
      <c r="O10" s="433"/>
      <c r="P10" s="434"/>
      <c r="Q10" s="55"/>
      <c r="R10" s="55"/>
    </row>
    <row r="11" spans="1:18" s="58" customFormat="1" ht="33.950000000000003" customHeight="1">
      <c r="A11" s="328"/>
      <c r="B11" s="133">
        <v>3</v>
      </c>
      <c r="C11" s="134" t="s">
        <v>24</v>
      </c>
      <c r="D11" s="134" t="s">
        <v>29</v>
      </c>
      <c r="E11" s="106">
        <f t="shared" si="0"/>
        <v>3</v>
      </c>
      <c r="F11" s="121">
        <f t="shared" si="1"/>
        <v>3</v>
      </c>
      <c r="G11" s="486" t="str">
        <f>IF($G$10=C20,C23,IF($G$10=C21,C24,IF($G$10&gt;=C22,C25,"ERR")))</f>
        <v>God holdbarhed - Good durability</v>
      </c>
      <c r="H11" s="433"/>
      <c r="I11" s="433"/>
      <c r="J11" s="433"/>
      <c r="K11" s="433"/>
      <c r="L11" s="433"/>
      <c r="M11" s="433"/>
      <c r="N11" s="433"/>
      <c r="O11" s="433"/>
      <c r="P11" s="434"/>
      <c r="Q11" s="55"/>
      <c r="R11" s="55"/>
    </row>
    <row r="12" spans="1:18" s="58" customFormat="1" ht="33.950000000000003" customHeight="1">
      <c r="A12" s="328"/>
      <c r="B12" s="70">
        <v>3</v>
      </c>
      <c r="C12" s="67" t="s">
        <v>126</v>
      </c>
      <c r="D12" s="67" t="s">
        <v>127</v>
      </c>
      <c r="E12" s="106">
        <f t="shared" si="0"/>
        <v>3</v>
      </c>
      <c r="F12" s="121">
        <f t="shared" si="1"/>
        <v>3</v>
      </c>
      <c r="G12" s="486" t="str">
        <f>IF('Salt DK'!M74&lt;='Salt DK'!M73,'Salt DK'!B90,'Salt DK'!J90)</f>
        <v>Aktuel tilsat mængde af Nitrit 108 mg / kg kød</v>
      </c>
      <c r="H12" s="433"/>
      <c r="I12" s="433"/>
      <c r="J12" s="433"/>
      <c r="K12" s="433"/>
      <c r="L12" s="433"/>
      <c r="M12" s="433"/>
      <c r="N12" s="433"/>
      <c r="O12" s="433"/>
      <c r="P12" s="434"/>
      <c r="Q12" s="55"/>
      <c r="R12" s="55"/>
    </row>
    <row r="13" spans="1:18" s="58" customFormat="1" ht="33.950000000000003" customHeight="1">
      <c r="A13" s="328"/>
      <c r="B13" s="70">
        <v>3</v>
      </c>
      <c r="C13" s="67" t="s">
        <v>25</v>
      </c>
      <c r="D13" s="67" t="s">
        <v>30</v>
      </c>
      <c r="E13" s="106">
        <f t="shared" si="0"/>
        <v>3</v>
      </c>
      <c r="F13" s="121">
        <f t="shared" si="1"/>
        <v>3</v>
      </c>
      <c r="G13" s="490" t="str">
        <f>IF('Salt DK'!M74&lt;='Salt DK'!M73,'Salt DK'!B91,'Salt DK'!J91)</f>
        <v>Actual added amount of Nitrite 108 mg / kg meat</v>
      </c>
      <c r="H13" s="464"/>
      <c r="I13" s="464"/>
      <c r="J13" s="464"/>
      <c r="K13" s="464"/>
      <c r="L13" s="464"/>
      <c r="M13" s="464"/>
      <c r="N13" s="464"/>
      <c r="O13" s="464"/>
      <c r="P13" s="465"/>
      <c r="Q13" s="55"/>
      <c r="R13" s="55"/>
    </row>
    <row r="14" spans="1:18" s="58" customFormat="1" ht="33.950000000000003" customHeight="1">
      <c r="A14" s="328"/>
      <c r="B14" s="70">
        <v>1</v>
      </c>
      <c r="C14" s="67" t="s">
        <v>11</v>
      </c>
      <c r="D14" s="67" t="s">
        <v>4</v>
      </c>
      <c r="E14" s="106">
        <f t="shared" si="0"/>
        <v>1</v>
      </c>
      <c r="F14" s="121">
        <f t="shared" si="1"/>
        <v>1</v>
      </c>
      <c r="G14" s="491" t="s">
        <v>69</v>
      </c>
      <c r="H14" s="424"/>
      <c r="I14" s="424"/>
      <c r="J14" s="424"/>
      <c r="K14" s="424"/>
      <c r="L14" s="424"/>
      <c r="M14" s="424"/>
      <c r="N14" s="424"/>
      <c r="O14" s="424"/>
      <c r="P14" s="425"/>
      <c r="Q14" s="55"/>
      <c r="R14" s="55"/>
    </row>
    <row r="15" spans="1:18" s="58" customFormat="1" ht="33.950000000000003" customHeight="1">
      <c r="A15" s="328"/>
      <c r="B15" s="70"/>
      <c r="C15" s="67"/>
      <c r="D15" s="67"/>
      <c r="E15" s="106"/>
      <c r="F15" s="121"/>
      <c r="G15" s="487" t="s">
        <v>70</v>
      </c>
      <c r="H15" s="426"/>
      <c r="I15" s="426"/>
      <c r="J15" s="426"/>
      <c r="K15" s="426"/>
      <c r="L15" s="426"/>
      <c r="M15" s="426"/>
      <c r="N15" s="426"/>
      <c r="O15" s="426"/>
      <c r="P15" s="427"/>
      <c r="Q15" s="55"/>
      <c r="R15" s="55"/>
    </row>
    <row r="16" spans="1:18" s="58" customFormat="1" ht="33.950000000000003" customHeight="1" thickBot="1">
      <c r="A16" s="328"/>
      <c r="B16" s="76"/>
      <c r="C16" s="77"/>
      <c r="D16" s="77"/>
      <c r="E16" s="112"/>
      <c r="F16" s="122"/>
      <c r="G16" s="487" t="s">
        <v>74</v>
      </c>
      <c r="H16" s="426"/>
      <c r="I16" s="426"/>
      <c r="J16" s="426"/>
      <c r="K16" s="426"/>
      <c r="L16" s="426"/>
      <c r="M16" s="426"/>
      <c r="N16" s="426"/>
      <c r="O16" s="426"/>
      <c r="P16" s="427"/>
      <c r="Q16" s="55"/>
      <c r="R16" s="55"/>
    </row>
    <row r="17" spans="1:18" s="58" customFormat="1" ht="33.950000000000003" customHeight="1" thickBot="1">
      <c r="A17" s="328"/>
      <c r="B17" s="81">
        <f>+F17-E17</f>
        <v>20</v>
      </c>
      <c r="C17" s="82" t="s">
        <v>81</v>
      </c>
      <c r="D17" s="82" t="s">
        <v>82</v>
      </c>
      <c r="E17" s="113">
        <f>F4+F5+F6</f>
        <v>32</v>
      </c>
      <c r="F17" s="123">
        <f>SUM(F4:F14)</f>
        <v>52</v>
      </c>
      <c r="G17" s="488" t="s">
        <v>75</v>
      </c>
      <c r="H17" s="450"/>
      <c r="I17" s="450"/>
      <c r="J17" s="450"/>
      <c r="K17" s="450"/>
      <c r="L17" s="450"/>
      <c r="M17" s="450"/>
      <c r="N17" s="450"/>
      <c r="O17" s="450"/>
      <c r="P17" s="451"/>
      <c r="Q17" s="55"/>
      <c r="R17" s="55"/>
    </row>
    <row r="18" spans="1:18" s="58" customFormat="1" ht="51" customHeight="1" thickBot="1">
      <c r="A18" s="124"/>
      <c r="B18" s="327"/>
      <c r="C18" s="326">
        <f>ROUND((E4+E5)/(E1*1000),3)</f>
        <v>2.5000000000000001E-2</v>
      </c>
      <c r="D18" s="428" t="s">
        <v>114</v>
      </c>
      <c r="E18" s="428"/>
      <c r="F18" s="428"/>
      <c r="G18" s="437" t="s">
        <v>604</v>
      </c>
      <c r="H18" s="438"/>
      <c r="I18" s="438"/>
      <c r="J18" s="438"/>
      <c r="K18" s="438"/>
      <c r="L18" s="438"/>
      <c r="M18" s="438"/>
      <c r="N18" s="438"/>
      <c r="O18" s="438"/>
      <c r="P18" s="439"/>
      <c r="Q18" s="55"/>
      <c r="R18" s="55"/>
    </row>
    <row r="19" spans="1:18" ht="33.950000000000003" customHeight="1">
      <c r="A19" s="88"/>
      <c r="B19" s="126"/>
      <c r="C19" s="88" t="s">
        <v>18</v>
      </c>
      <c r="D19" s="88"/>
      <c r="E19" s="126"/>
      <c r="F19" s="126"/>
      <c r="G19" s="88"/>
      <c r="H19" s="88"/>
      <c r="I19" s="88"/>
      <c r="J19" s="88"/>
      <c r="K19" s="88"/>
      <c r="L19" s="88"/>
      <c r="M19" s="88"/>
      <c r="N19" s="88"/>
      <c r="O19" s="435" t="s">
        <v>19</v>
      </c>
      <c r="P19" s="435"/>
      <c r="Q19" s="86"/>
      <c r="R19" s="86"/>
    </row>
    <row r="20" spans="1:18" ht="33.950000000000003" customHeight="1">
      <c r="A20" s="127"/>
      <c r="B20" s="127"/>
      <c r="C20" s="92" t="s">
        <v>46</v>
      </c>
      <c r="D20" s="92"/>
      <c r="E20" s="93" t="s">
        <v>48</v>
      </c>
      <c r="F20" s="94" t="s">
        <v>51</v>
      </c>
      <c r="G20" s="430" t="s">
        <v>76</v>
      </c>
      <c r="H20" s="430"/>
      <c r="I20" s="430"/>
      <c r="J20" s="430"/>
      <c r="K20" s="436" t="s">
        <v>109</v>
      </c>
      <c r="L20" s="436"/>
      <c r="M20" s="436"/>
      <c r="N20" s="436"/>
      <c r="O20" s="436"/>
      <c r="P20" s="436"/>
      <c r="Q20" s="86"/>
      <c r="R20" s="86"/>
    </row>
    <row r="21" spans="1:18" ht="33.950000000000003" customHeight="1">
      <c r="A21" s="127"/>
      <c r="B21" s="127"/>
      <c r="C21" s="92" t="s">
        <v>45</v>
      </c>
      <c r="D21" s="92"/>
      <c r="E21" s="93" t="s">
        <v>58</v>
      </c>
      <c r="F21" s="94" t="s">
        <v>52</v>
      </c>
      <c r="G21" s="431" t="s">
        <v>77</v>
      </c>
      <c r="H21" s="431"/>
      <c r="I21" s="431"/>
      <c r="J21" s="431"/>
      <c r="K21" s="128"/>
      <c r="L21" s="128"/>
      <c r="M21" s="128"/>
      <c r="N21" s="128"/>
      <c r="O21" s="128"/>
      <c r="P21" s="128"/>
      <c r="Q21" s="86"/>
      <c r="R21" s="86"/>
    </row>
    <row r="22" spans="1:18" ht="33.950000000000003" customHeight="1">
      <c r="A22" s="97"/>
      <c r="B22" s="97"/>
      <c r="C22" s="92" t="s">
        <v>47</v>
      </c>
      <c r="D22" s="97"/>
      <c r="E22" s="95" t="s">
        <v>59</v>
      </c>
      <c r="F22" s="96" t="s">
        <v>53</v>
      </c>
      <c r="G22" s="432" t="s">
        <v>78</v>
      </c>
      <c r="H22" s="432"/>
      <c r="I22" s="432"/>
      <c r="J22" s="432"/>
      <c r="K22" s="86"/>
      <c r="L22" s="86"/>
      <c r="M22" s="86"/>
      <c r="N22" s="86"/>
      <c r="O22" s="86"/>
      <c r="P22" s="86"/>
      <c r="Q22" s="86"/>
      <c r="R22" s="86"/>
    </row>
    <row r="23" spans="1:18" ht="33.950000000000003" customHeight="1">
      <c r="A23" s="97"/>
      <c r="B23" s="97"/>
      <c r="C23" s="98" t="s">
        <v>72</v>
      </c>
      <c r="D23" s="97"/>
      <c r="E23" s="98" t="s">
        <v>115</v>
      </c>
      <c r="F23" s="97"/>
      <c r="G23" s="86"/>
      <c r="H23" s="86"/>
      <c r="I23" s="86"/>
      <c r="J23" s="86"/>
      <c r="K23" s="86"/>
      <c r="L23" s="86"/>
      <c r="M23" s="86"/>
      <c r="N23" s="86"/>
      <c r="O23" s="86"/>
      <c r="P23" s="86"/>
      <c r="Q23" s="86"/>
      <c r="R23" s="86"/>
    </row>
    <row r="24" spans="1:18" ht="33.950000000000003" customHeight="1">
      <c r="A24" s="97"/>
      <c r="B24" s="97"/>
      <c r="C24" s="92" t="s">
        <v>71</v>
      </c>
      <c r="D24" s="97"/>
      <c r="E24" s="99" t="s">
        <v>602</v>
      </c>
      <c r="F24" s="97"/>
      <c r="G24" s="86"/>
      <c r="H24" s="92"/>
      <c r="I24" s="92"/>
      <c r="J24" s="92"/>
      <c r="K24" s="92"/>
      <c r="L24" s="92"/>
      <c r="M24" s="100"/>
      <c r="N24" s="86"/>
      <c r="O24" s="86"/>
      <c r="P24" s="86"/>
      <c r="Q24" s="86"/>
      <c r="R24" s="86"/>
    </row>
    <row r="25" spans="1:18" ht="33.950000000000003" customHeight="1">
      <c r="A25" s="86"/>
      <c r="B25" s="101"/>
      <c r="C25" s="92" t="s">
        <v>73</v>
      </c>
      <c r="D25" s="86"/>
      <c r="E25" s="102" t="s">
        <v>601</v>
      </c>
      <c r="F25" s="101"/>
      <c r="G25" s="86"/>
      <c r="H25" s="92"/>
      <c r="I25" s="92"/>
      <c r="J25" s="92"/>
      <c r="K25" s="92"/>
      <c r="L25" s="92"/>
      <c r="M25" s="100"/>
      <c r="N25" s="86"/>
      <c r="O25" s="86"/>
      <c r="P25" s="86"/>
      <c r="Q25" s="86"/>
      <c r="R25" s="86"/>
    </row>
    <row r="26" spans="1:18" s="129" customFormat="1" ht="15.75">
      <c r="B26" s="130"/>
      <c r="C26" s="130"/>
      <c r="D26" s="130"/>
      <c r="E26" s="130"/>
      <c r="F26" s="130"/>
      <c r="G26" s="130"/>
      <c r="H26" s="130"/>
      <c r="I26" s="130"/>
    </row>
    <row r="27" spans="1:18" s="129" customFormat="1" ht="15.75">
      <c r="B27" s="131"/>
      <c r="C27" s="131"/>
      <c r="D27" s="131"/>
      <c r="E27" s="131"/>
      <c r="F27" s="131"/>
      <c r="G27" s="131"/>
      <c r="H27" s="132"/>
      <c r="I27" s="132"/>
    </row>
    <row r="28" spans="1:18" s="129" customFormat="1" ht="15.75">
      <c r="B28" s="131"/>
      <c r="D28" s="131"/>
      <c r="E28" s="131"/>
      <c r="F28" s="131"/>
      <c r="G28" s="131"/>
      <c r="H28" s="131"/>
      <c r="I28" s="131"/>
    </row>
    <row r="29" spans="1:18" s="129" customFormat="1" ht="15.75">
      <c r="B29" s="131"/>
      <c r="E29" s="131"/>
      <c r="F29" s="131"/>
    </row>
    <row r="30" spans="1:18" s="129" customFormat="1" ht="15.75">
      <c r="B30" s="131"/>
      <c r="E30" s="131"/>
      <c r="F30" s="131"/>
    </row>
    <row r="31" spans="1:18" s="129" customFormat="1" ht="15.75">
      <c r="B31" s="130"/>
      <c r="C31" s="130"/>
      <c r="D31" s="130"/>
      <c r="E31" s="130"/>
      <c r="F31" s="130"/>
      <c r="G31" s="130"/>
      <c r="H31" s="130"/>
      <c r="I31" s="130"/>
    </row>
    <row r="32" spans="1:18" s="129" customFormat="1" ht="15.75">
      <c r="B32" s="131"/>
      <c r="E32" s="131"/>
      <c r="F32" s="131"/>
    </row>
    <row r="33" spans="2:6" s="129" customFormat="1" ht="15.75">
      <c r="B33" s="131"/>
      <c r="E33" s="131"/>
      <c r="F33" s="131"/>
    </row>
    <row r="34" spans="2:6" s="129" customFormat="1" ht="15.75">
      <c r="B34" s="131"/>
      <c r="E34" s="131"/>
      <c r="F34" s="131"/>
    </row>
    <row r="35" spans="2:6" s="129" customFormat="1" ht="15.75">
      <c r="B35" s="131"/>
      <c r="E35" s="131"/>
      <c r="F35" s="131"/>
    </row>
    <row r="36" spans="2:6" s="129" customFormat="1" ht="15.75">
      <c r="B36" s="131"/>
      <c r="E36" s="131"/>
      <c r="F36" s="131"/>
    </row>
    <row r="37" spans="2:6" s="129" customFormat="1" ht="15.75">
      <c r="E37" s="131"/>
      <c r="F37" s="131"/>
    </row>
    <row r="38" spans="2:6" s="129" customFormat="1" ht="15.75">
      <c r="B38" s="131"/>
      <c r="E38" s="131"/>
      <c r="F38" s="131"/>
    </row>
    <row r="39" spans="2:6" s="129" customFormat="1" ht="15.75">
      <c r="B39" s="131"/>
      <c r="E39" s="131"/>
      <c r="F39" s="131"/>
    </row>
    <row r="40" spans="2:6" s="129" customFormat="1" ht="15.75">
      <c r="B40" s="131"/>
      <c r="E40" s="131"/>
      <c r="F40" s="131"/>
    </row>
    <row r="41" spans="2:6" s="129" customFormat="1" ht="15.75">
      <c r="E41" s="131"/>
      <c r="F41" s="131"/>
    </row>
    <row r="42" spans="2:6" s="129" customFormat="1" ht="15.75">
      <c r="B42" s="131"/>
      <c r="E42" s="131"/>
      <c r="F42" s="131"/>
    </row>
    <row r="43" spans="2:6" s="129" customFormat="1" ht="15.75">
      <c r="B43" s="131"/>
      <c r="E43" s="131"/>
      <c r="F43" s="131"/>
    </row>
  </sheetData>
  <sheetProtection password="D7AA" sheet="1" objects="1" scenarios="1"/>
  <mergeCells count="26">
    <mergeCell ref="G22:J22"/>
    <mergeCell ref="G11:P11"/>
    <mergeCell ref="G12:P12"/>
    <mergeCell ref="G13:P13"/>
    <mergeCell ref="G14:P14"/>
    <mergeCell ref="G15:P15"/>
    <mergeCell ref="G16:P16"/>
    <mergeCell ref="G17:P17"/>
    <mergeCell ref="G18:P18"/>
    <mergeCell ref="O19:P19"/>
    <mergeCell ref="G20:J20"/>
    <mergeCell ref="G21:J21"/>
    <mergeCell ref="K20:P20"/>
    <mergeCell ref="D18:F18"/>
    <mergeCell ref="G10:P10"/>
    <mergeCell ref="B1:D1"/>
    <mergeCell ref="I1:P1"/>
    <mergeCell ref="B2:D2"/>
    <mergeCell ref="I2:P2"/>
    <mergeCell ref="G4:P4"/>
    <mergeCell ref="G5:P5"/>
    <mergeCell ref="G6:P6"/>
    <mergeCell ref="G7:P7"/>
    <mergeCell ref="G8:P8"/>
    <mergeCell ref="G9:P9"/>
    <mergeCell ref="I3:P3"/>
  </mergeCells>
  <hyperlinks>
    <hyperlink ref="G21" r:id="rId1"/>
  </hyperlinks>
  <printOptions horizontalCentered="1" verticalCentered="1"/>
  <pageMargins left="0.51181102362204722" right="0" top="0" bottom="0" header="0.78740157480314965" footer="0.78740157480314965"/>
  <pageSetup paperSize="9" scale="55" orientation="landscape" r:id="rId2"/>
  <headerFooter>
    <oddHeader>&amp;C&amp;16Udarbejdet af Jørgen Walter ©
www.walter-lystfisker.dk 
COPYRIGHT © 2014</oddHeader>
    <oddFooter>&amp;C&amp;16&amp;A</oddFooter>
  </headerFooter>
  <ignoredErrors>
    <ignoredError sqref="G2" unlockedFormula="1"/>
  </ignoredErrors>
  <drawing r:id="rId3"/>
</worksheet>
</file>

<file path=xl/worksheets/sheet6.xml><?xml version="1.0" encoding="utf-8"?>
<worksheet xmlns="http://schemas.openxmlformats.org/spreadsheetml/2006/main" xmlns:r="http://schemas.openxmlformats.org/officeDocument/2006/relationships">
  <sheetPr>
    <pageSetUpPr fitToPage="1"/>
  </sheetPr>
  <dimension ref="A1:R55"/>
  <sheetViews>
    <sheetView zoomScaleNormal="100" workbookViewId="0">
      <selection activeCell="G2" sqref="G2"/>
    </sheetView>
  </sheetViews>
  <sheetFormatPr defaultRowHeight="21"/>
  <cols>
    <col min="1" max="1" width="3.7109375" style="90" customWidth="1"/>
    <col min="2" max="2" width="11.5703125" style="103" bestFit="1" customWidth="1"/>
    <col min="3" max="3" width="33.7109375" style="90" customWidth="1"/>
    <col min="4" max="4" width="45.7109375" style="90" customWidth="1"/>
    <col min="5" max="5" width="12.7109375" style="103" customWidth="1"/>
    <col min="6" max="6" width="34.140625" style="103" customWidth="1"/>
    <col min="7" max="7" width="14.28515625" style="90" customWidth="1"/>
    <col min="8" max="8" width="14.85546875" style="90" customWidth="1"/>
    <col min="9" max="9" width="12.7109375" style="90" customWidth="1"/>
    <col min="10" max="16" width="10.7109375" style="90" customWidth="1"/>
    <col min="17" max="16384" width="9.140625" style="90"/>
  </cols>
  <sheetData>
    <row r="1" spans="1:18" s="58" customFormat="1" ht="33.950000000000003" customHeight="1">
      <c r="A1" s="328"/>
      <c r="B1" s="452" t="s">
        <v>500</v>
      </c>
      <c r="C1" s="453"/>
      <c r="D1" s="485"/>
      <c r="E1" s="2">
        <v>1</v>
      </c>
      <c r="F1" s="116" t="s">
        <v>54</v>
      </c>
      <c r="G1" s="6">
        <v>108</v>
      </c>
      <c r="H1" s="57" t="s">
        <v>86</v>
      </c>
      <c r="I1" s="479" t="str">
        <f>CONCATENATE('Salt DK'!J108,'Salt DK'!M94,'Salt DK'!N94)</f>
        <v>Jeg går efter en max grænseværdi Nitrit 108 mg / kg kød</v>
      </c>
      <c r="J1" s="480"/>
      <c r="K1" s="480"/>
      <c r="L1" s="480"/>
      <c r="M1" s="480"/>
      <c r="N1" s="480"/>
      <c r="O1" s="480"/>
      <c r="P1" s="481"/>
      <c r="Q1" s="55"/>
      <c r="R1" s="55"/>
    </row>
    <row r="2" spans="1:18" s="58" customFormat="1" ht="33.950000000000003" customHeight="1" thickBot="1">
      <c r="A2" s="328"/>
      <c r="B2" s="493" t="s">
        <v>501</v>
      </c>
      <c r="C2" s="494"/>
      <c r="D2" s="495"/>
      <c r="E2" s="3">
        <v>0.8</v>
      </c>
      <c r="F2" s="117" t="s">
        <v>55</v>
      </c>
      <c r="G2" s="7">
        <f>+'Salt DK'!M95</f>
        <v>108</v>
      </c>
      <c r="H2" s="60" t="s">
        <v>86</v>
      </c>
      <c r="I2" s="482" t="str">
        <f>CONCATENATE('Salt DK'!J109,'Salt DK'!M94,'Salt DK'!P94)</f>
        <v>I go for a max limit of Nitrite 108 mg / kg meat</v>
      </c>
      <c r="J2" s="483"/>
      <c r="K2" s="483"/>
      <c r="L2" s="483"/>
      <c r="M2" s="483"/>
      <c r="N2" s="483"/>
      <c r="O2" s="483"/>
      <c r="P2" s="484"/>
      <c r="Q2" s="55"/>
      <c r="R2" s="55"/>
    </row>
    <row r="3" spans="1:18" s="58" customFormat="1" ht="33.950000000000003" customHeight="1" thickBot="1">
      <c r="A3" s="328"/>
      <c r="B3" s="61" t="s">
        <v>250</v>
      </c>
      <c r="C3" s="60" t="s">
        <v>6</v>
      </c>
      <c r="D3" s="118" t="s">
        <v>15</v>
      </c>
      <c r="E3" s="4">
        <v>6.0000000000000001E-3</v>
      </c>
      <c r="F3" s="62" t="s">
        <v>94</v>
      </c>
      <c r="G3" s="33" t="s">
        <v>504</v>
      </c>
      <c r="H3" s="285">
        <f>100%-(E2/E1)</f>
        <v>0.19999999999999996</v>
      </c>
      <c r="I3" s="473" t="s">
        <v>60</v>
      </c>
      <c r="J3" s="473"/>
      <c r="K3" s="473"/>
      <c r="L3" s="473"/>
      <c r="M3" s="473"/>
      <c r="N3" s="473"/>
      <c r="O3" s="473"/>
      <c r="P3" s="474"/>
      <c r="Q3" s="55"/>
      <c r="R3" s="55"/>
    </row>
    <row r="4" spans="1:18" s="58" customFormat="1" ht="33.950000000000003" customHeight="1">
      <c r="A4" s="328"/>
      <c r="B4" s="8">
        <v>18</v>
      </c>
      <c r="C4" s="119" t="s">
        <v>95</v>
      </c>
      <c r="D4" s="119" t="s">
        <v>96</v>
      </c>
      <c r="E4" s="105">
        <f t="shared" ref="E4:E11" si="0">+$E$1*B4</f>
        <v>18</v>
      </c>
      <c r="F4" s="210">
        <f>+E4</f>
        <v>18</v>
      </c>
      <c r="G4" s="460" t="s">
        <v>505</v>
      </c>
      <c r="H4" s="460"/>
      <c r="I4" s="460"/>
      <c r="J4" s="460"/>
      <c r="K4" s="460"/>
      <c r="L4" s="460"/>
      <c r="M4" s="460"/>
      <c r="N4" s="460"/>
      <c r="O4" s="460"/>
      <c r="P4" s="461"/>
      <c r="Q4" s="55"/>
      <c r="R4" s="55"/>
    </row>
    <row r="5" spans="1:18" s="58" customFormat="1" ht="33.950000000000003" customHeight="1">
      <c r="A5" s="328"/>
      <c r="B5" s="9">
        <v>18</v>
      </c>
      <c r="C5" s="109" t="s">
        <v>110</v>
      </c>
      <c r="D5" s="109" t="s">
        <v>111</v>
      </c>
      <c r="E5" s="110">
        <f t="shared" si="0"/>
        <v>18</v>
      </c>
      <c r="F5" s="120">
        <f>+E5</f>
        <v>18</v>
      </c>
      <c r="G5" s="458" t="s">
        <v>506</v>
      </c>
      <c r="H5" s="458"/>
      <c r="I5" s="458"/>
      <c r="J5" s="458"/>
      <c r="K5" s="458"/>
      <c r="L5" s="458"/>
      <c r="M5" s="458"/>
      <c r="N5" s="458"/>
      <c r="O5" s="458"/>
      <c r="P5" s="459"/>
      <c r="Q5" s="55"/>
      <c r="R5" s="55"/>
    </row>
    <row r="6" spans="1:18" s="58" customFormat="1" ht="33.950000000000003" customHeight="1" thickBot="1">
      <c r="A6" s="328"/>
      <c r="B6" s="61">
        <v>10</v>
      </c>
      <c r="C6" s="71" t="s">
        <v>526</v>
      </c>
      <c r="D6" s="71" t="s">
        <v>527</v>
      </c>
      <c r="E6" s="107">
        <f t="shared" si="0"/>
        <v>10</v>
      </c>
      <c r="F6" s="211">
        <f>+E6</f>
        <v>10</v>
      </c>
      <c r="G6" s="460" t="s">
        <v>20</v>
      </c>
      <c r="H6" s="460"/>
      <c r="I6" s="460"/>
      <c r="J6" s="460"/>
      <c r="K6" s="460"/>
      <c r="L6" s="460"/>
      <c r="M6" s="460"/>
      <c r="N6" s="460"/>
      <c r="O6" s="460"/>
      <c r="P6" s="461"/>
      <c r="Q6" s="55"/>
      <c r="R6" s="55"/>
    </row>
    <row r="7" spans="1:18" s="58" customFormat="1" ht="33.950000000000003" customHeight="1">
      <c r="A7" s="328"/>
      <c r="B7" s="108">
        <v>3.1</v>
      </c>
      <c r="C7" s="109" t="s">
        <v>34</v>
      </c>
      <c r="D7" s="109" t="s">
        <v>125</v>
      </c>
      <c r="E7" s="110">
        <f t="shared" si="0"/>
        <v>3.1</v>
      </c>
      <c r="F7" s="120">
        <f t="shared" ref="F7:F14" si="1">ROUND(E7,0)</f>
        <v>3</v>
      </c>
      <c r="G7" s="460" t="s">
        <v>21</v>
      </c>
      <c r="H7" s="460"/>
      <c r="I7" s="460"/>
      <c r="J7" s="460"/>
      <c r="K7" s="460"/>
      <c r="L7" s="460"/>
      <c r="M7" s="460"/>
      <c r="N7" s="460"/>
      <c r="O7" s="460"/>
      <c r="P7" s="461"/>
      <c r="Q7" s="55"/>
      <c r="R7" s="55"/>
    </row>
    <row r="8" spans="1:18" s="58" customFormat="1" ht="33.950000000000003" customHeight="1">
      <c r="A8" s="328"/>
      <c r="B8" s="70">
        <v>2</v>
      </c>
      <c r="C8" s="67" t="s">
        <v>83</v>
      </c>
      <c r="D8" s="67" t="s">
        <v>84</v>
      </c>
      <c r="E8" s="106">
        <f t="shared" si="0"/>
        <v>2</v>
      </c>
      <c r="F8" s="121">
        <f t="shared" si="1"/>
        <v>2</v>
      </c>
      <c r="G8" s="422" t="str">
        <f>CONCATENATE("Det giver en saltningsgrad på ",$C$18*100," %")</f>
        <v>Det giver en saltningsgrad på 3,6 %</v>
      </c>
      <c r="H8" s="422"/>
      <c r="I8" s="422"/>
      <c r="J8" s="422"/>
      <c r="K8" s="422"/>
      <c r="L8" s="422"/>
      <c r="M8" s="422"/>
      <c r="N8" s="422"/>
      <c r="O8" s="422"/>
      <c r="P8" s="423"/>
      <c r="Q8" s="55"/>
      <c r="R8" s="55"/>
    </row>
    <row r="9" spans="1:18" s="58" customFormat="1" ht="33.950000000000003" customHeight="1">
      <c r="A9" s="328"/>
      <c r="B9" s="108">
        <v>3.1</v>
      </c>
      <c r="C9" s="67" t="s">
        <v>37</v>
      </c>
      <c r="D9" s="75" t="s">
        <v>38</v>
      </c>
      <c r="E9" s="106">
        <f t="shared" si="0"/>
        <v>3.1</v>
      </c>
      <c r="F9" s="121">
        <f t="shared" si="1"/>
        <v>3</v>
      </c>
      <c r="G9" s="464" t="str">
        <f>CONCATENATE("It gives a degree of salting ",$C$18*100," %")</f>
        <v>It gives a degree of salting 3,6 %</v>
      </c>
      <c r="H9" s="464"/>
      <c r="I9" s="464"/>
      <c r="J9" s="464"/>
      <c r="K9" s="464"/>
      <c r="L9" s="464"/>
      <c r="M9" s="464"/>
      <c r="N9" s="464"/>
      <c r="O9" s="464"/>
      <c r="P9" s="465"/>
      <c r="Q9" s="55"/>
      <c r="R9" s="55"/>
    </row>
    <row r="10" spans="1:18" s="58" customFormat="1" ht="33.950000000000003" customHeight="1">
      <c r="A10" s="328"/>
      <c r="B10" s="108">
        <v>3.1</v>
      </c>
      <c r="C10" s="67" t="s">
        <v>25</v>
      </c>
      <c r="D10" s="67" t="s">
        <v>30</v>
      </c>
      <c r="E10" s="106">
        <f t="shared" si="0"/>
        <v>3.1</v>
      </c>
      <c r="F10" s="121">
        <f t="shared" si="1"/>
        <v>3</v>
      </c>
      <c r="G10" s="486" t="str">
        <f>IF($H$3&lt;20%,C20,IF($H$3&lt;25.1%,C21,IF($H$3&gt;=25.1%,C22,"ERR")))</f>
        <v>Vægt tab er fint -Weight loss is fine</v>
      </c>
      <c r="H10" s="433"/>
      <c r="I10" s="433"/>
      <c r="J10" s="433"/>
      <c r="K10" s="433"/>
      <c r="L10" s="433"/>
      <c r="M10" s="433"/>
      <c r="N10" s="433"/>
      <c r="O10" s="433"/>
      <c r="P10" s="434"/>
      <c r="Q10" s="55"/>
      <c r="R10" s="55"/>
    </row>
    <row r="11" spans="1:18" s="58" customFormat="1" ht="33.950000000000003" customHeight="1">
      <c r="A11" s="328"/>
      <c r="B11" s="209">
        <v>2</v>
      </c>
      <c r="C11" s="67" t="s">
        <v>497</v>
      </c>
      <c r="D11" s="67" t="s">
        <v>498</v>
      </c>
      <c r="E11" s="106">
        <f t="shared" si="0"/>
        <v>2</v>
      </c>
      <c r="F11" s="121">
        <f t="shared" si="1"/>
        <v>2</v>
      </c>
      <c r="G11" s="486" t="str">
        <f>IF($G$10=C20,C23,IF($G$10=C21,C24,IF($G$10&gt;=C22,C25,"ERR")))</f>
        <v>God holdbarhed - Good durability</v>
      </c>
      <c r="H11" s="433"/>
      <c r="I11" s="433"/>
      <c r="J11" s="433"/>
      <c r="K11" s="433"/>
      <c r="L11" s="433"/>
      <c r="M11" s="433"/>
      <c r="N11" s="433"/>
      <c r="O11" s="433"/>
      <c r="P11" s="434"/>
      <c r="Q11" s="55"/>
      <c r="R11" s="55"/>
    </row>
    <row r="12" spans="1:18" s="58" customFormat="1" ht="33.950000000000003" customHeight="1">
      <c r="A12" s="328"/>
      <c r="B12" s="280">
        <v>2</v>
      </c>
      <c r="C12" s="67" t="s">
        <v>499</v>
      </c>
      <c r="D12" s="67" t="s">
        <v>502</v>
      </c>
      <c r="E12" s="106">
        <f>+$E$1*B12</f>
        <v>2</v>
      </c>
      <c r="F12" s="121">
        <f t="shared" si="1"/>
        <v>2</v>
      </c>
      <c r="G12" s="486" t="str">
        <f>IF('Salt DK'!M95&lt;='Salt DK'!M94,'Salt DK'!B111,'Salt DK'!J111)</f>
        <v>Aktuel tilsat mængde af Nitrit 108 mg / kg kød</v>
      </c>
      <c r="H12" s="433"/>
      <c r="I12" s="433"/>
      <c r="J12" s="433"/>
      <c r="K12" s="433"/>
      <c r="L12" s="433"/>
      <c r="M12" s="433"/>
      <c r="N12" s="433"/>
      <c r="O12" s="433"/>
      <c r="P12" s="434"/>
      <c r="Q12" s="55"/>
      <c r="R12" s="55"/>
    </row>
    <row r="13" spans="1:18" s="58" customFormat="1" ht="33.950000000000003" customHeight="1">
      <c r="A13" s="328"/>
      <c r="B13" s="209">
        <v>2</v>
      </c>
      <c r="C13" s="67" t="s">
        <v>230</v>
      </c>
      <c r="D13" s="201" t="s">
        <v>231</v>
      </c>
      <c r="E13" s="106">
        <f>+$E$1*B13</f>
        <v>2</v>
      </c>
      <c r="F13" s="121">
        <f t="shared" si="1"/>
        <v>2</v>
      </c>
      <c r="G13" s="490" t="str">
        <f>IF('Salt DK'!M95&lt;='Salt DK'!M94,'Salt DK'!B112,'Salt DK'!J112)</f>
        <v>Actual added amount of Nitrite 108 mg / kg meat</v>
      </c>
      <c r="H13" s="464"/>
      <c r="I13" s="464"/>
      <c r="J13" s="464"/>
      <c r="K13" s="464"/>
      <c r="L13" s="464"/>
      <c r="M13" s="464"/>
      <c r="N13" s="464"/>
      <c r="O13" s="464"/>
      <c r="P13" s="465"/>
      <c r="Q13" s="55"/>
      <c r="R13" s="55"/>
    </row>
    <row r="14" spans="1:18" s="58" customFormat="1" ht="33.950000000000003" customHeight="1">
      <c r="A14" s="328"/>
      <c r="B14" s="209">
        <v>0.5</v>
      </c>
      <c r="C14" s="67" t="s">
        <v>11</v>
      </c>
      <c r="D14" s="201" t="s">
        <v>232</v>
      </c>
      <c r="E14" s="106">
        <f>+$E$1*B14</f>
        <v>0.5</v>
      </c>
      <c r="F14" s="121">
        <f t="shared" si="1"/>
        <v>1</v>
      </c>
      <c r="G14" s="491" t="s">
        <v>69</v>
      </c>
      <c r="H14" s="424"/>
      <c r="I14" s="424"/>
      <c r="J14" s="424"/>
      <c r="K14" s="424"/>
      <c r="L14" s="424"/>
      <c r="M14" s="424"/>
      <c r="N14" s="424"/>
      <c r="O14" s="424"/>
      <c r="P14" s="425"/>
      <c r="Q14" s="55"/>
      <c r="R14" s="55"/>
    </row>
    <row r="15" spans="1:18" s="58" customFormat="1" ht="33.950000000000003" customHeight="1">
      <c r="A15" s="328"/>
      <c r="B15" s="496" t="s">
        <v>508</v>
      </c>
      <c r="C15" s="497"/>
      <c r="D15" s="497"/>
      <c r="E15" s="497"/>
      <c r="F15" s="498"/>
      <c r="G15" s="487" t="s">
        <v>70</v>
      </c>
      <c r="H15" s="426"/>
      <c r="I15" s="426"/>
      <c r="J15" s="426"/>
      <c r="K15" s="426"/>
      <c r="L15" s="426"/>
      <c r="M15" s="426"/>
      <c r="N15" s="426"/>
      <c r="O15" s="426"/>
      <c r="P15" s="427"/>
      <c r="Q15" s="55"/>
      <c r="R15" s="55"/>
    </row>
    <row r="16" spans="1:18" s="58" customFormat="1" ht="33.950000000000003" customHeight="1" thickBot="1">
      <c r="A16" s="328"/>
      <c r="B16" s="501" t="s">
        <v>509</v>
      </c>
      <c r="C16" s="502"/>
      <c r="D16" s="502"/>
      <c r="E16" s="502"/>
      <c r="F16" s="503"/>
      <c r="G16" s="487" t="s">
        <v>74</v>
      </c>
      <c r="H16" s="426"/>
      <c r="I16" s="426"/>
      <c r="J16" s="426"/>
      <c r="K16" s="426"/>
      <c r="L16" s="426"/>
      <c r="M16" s="426"/>
      <c r="N16" s="426"/>
      <c r="O16" s="426"/>
      <c r="P16" s="427"/>
      <c r="Q16" s="55"/>
      <c r="R16" s="55"/>
    </row>
    <row r="17" spans="1:18" s="58" customFormat="1" ht="33.950000000000003" customHeight="1" thickBot="1">
      <c r="A17" s="328"/>
      <c r="B17" s="81">
        <f>+F17-E17</f>
        <v>18</v>
      </c>
      <c r="C17" s="82" t="s">
        <v>81</v>
      </c>
      <c r="D17" s="82" t="s">
        <v>82</v>
      </c>
      <c r="E17" s="113">
        <f>F4+F5+F6</f>
        <v>46</v>
      </c>
      <c r="F17" s="123">
        <f>SUM(F4:F14)</f>
        <v>64</v>
      </c>
      <c r="G17" s="488" t="s">
        <v>75</v>
      </c>
      <c r="H17" s="450"/>
      <c r="I17" s="450"/>
      <c r="J17" s="450"/>
      <c r="K17" s="450"/>
      <c r="L17" s="450"/>
      <c r="M17" s="450"/>
      <c r="N17" s="450"/>
      <c r="O17" s="450"/>
      <c r="P17" s="451"/>
      <c r="Q17" s="55"/>
      <c r="R17" s="55"/>
    </row>
    <row r="18" spans="1:18" s="58" customFormat="1" ht="51" customHeight="1" thickBot="1">
      <c r="A18" s="124"/>
      <c r="B18" s="327"/>
      <c r="C18" s="326">
        <f>ROUND((E4+E5)/(E1*1000),3)</f>
        <v>3.5999999999999997E-2</v>
      </c>
      <c r="D18" s="428" t="s">
        <v>114</v>
      </c>
      <c r="E18" s="428"/>
      <c r="F18" s="428"/>
      <c r="G18" s="437" t="s">
        <v>604</v>
      </c>
      <c r="H18" s="438"/>
      <c r="I18" s="438"/>
      <c r="J18" s="438"/>
      <c r="K18" s="438"/>
      <c r="L18" s="438"/>
      <c r="M18" s="438"/>
      <c r="N18" s="438"/>
      <c r="O18" s="438"/>
      <c r="P18" s="439"/>
      <c r="Q18" s="55"/>
      <c r="R18" s="55"/>
    </row>
    <row r="19" spans="1:18" ht="33.950000000000003" customHeight="1">
      <c r="A19" s="88"/>
      <c r="B19" s="126"/>
      <c r="C19" s="88" t="s">
        <v>18</v>
      </c>
      <c r="D19" s="88"/>
      <c r="E19" s="126"/>
      <c r="F19" s="126"/>
      <c r="G19" s="88"/>
      <c r="H19" s="88"/>
      <c r="I19" s="88"/>
      <c r="J19" s="88"/>
      <c r="K19" s="88"/>
      <c r="L19" s="88"/>
      <c r="M19" s="88"/>
      <c r="N19" s="88"/>
      <c r="O19" s="435" t="s">
        <v>19</v>
      </c>
      <c r="P19" s="435"/>
      <c r="Q19" s="86"/>
      <c r="R19" s="86"/>
    </row>
    <row r="20" spans="1:18" ht="33.950000000000003" customHeight="1">
      <c r="A20" s="127"/>
      <c r="B20" s="127"/>
      <c r="C20" s="92" t="s">
        <v>46</v>
      </c>
      <c r="D20" s="92"/>
      <c r="E20" s="93" t="s">
        <v>545</v>
      </c>
      <c r="F20" s="94" t="s">
        <v>51</v>
      </c>
      <c r="G20" s="430" t="s">
        <v>76</v>
      </c>
      <c r="H20" s="430"/>
      <c r="I20" s="430"/>
      <c r="J20" s="430"/>
      <c r="K20" s="436" t="s">
        <v>109</v>
      </c>
      <c r="L20" s="436"/>
      <c r="M20" s="436"/>
      <c r="N20" s="436"/>
      <c r="O20" s="436"/>
      <c r="P20" s="436"/>
      <c r="Q20" s="86"/>
      <c r="R20" s="86"/>
    </row>
    <row r="21" spans="1:18" ht="33.950000000000003" customHeight="1">
      <c r="A21" s="127"/>
      <c r="B21" s="127"/>
      <c r="C21" s="92" t="s">
        <v>45</v>
      </c>
      <c r="D21" s="92"/>
      <c r="E21" s="93" t="s">
        <v>546</v>
      </c>
      <c r="F21" s="94" t="s">
        <v>52</v>
      </c>
      <c r="G21" s="431" t="s">
        <v>77</v>
      </c>
      <c r="H21" s="431"/>
      <c r="I21" s="431"/>
      <c r="J21" s="431"/>
      <c r="K21" s="128"/>
      <c r="L21" s="128"/>
      <c r="M21" s="128"/>
      <c r="N21" s="128"/>
      <c r="O21" s="128"/>
      <c r="P21" s="128"/>
      <c r="Q21" s="86"/>
      <c r="R21" s="86"/>
    </row>
    <row r="22" spans="1:18" ht="33.950000000000003" customHeight="1">
      <c r="A22" s="97"/>
      <c r="B22" s="97"/>
      <c r="C22" s="92" t="s">
        <v>47</v>
      </c>
      <c r="D22" s="97"/>
      <c r="E22" s="95" t="s">
        <v>547</v>
      </c>
      <c r="F22" s="96" t="s">
        <v>53</v>
      </c>
      <c r="G22" s="432" t="s">
        <v>78</v>
      </c>
      <c r="H22" s="432"/>
      <c r="I22" s="432"/>
      <c r="J22" s="432"/>
      <c r="K22" s="86"/>
      <c r="L22" s="86"/>
      <c r="M22" s="86"/>
      <c r="N22" s="86"/>
      <c r="O22" s="86"/>
      <c r="P22" s="86"/>
      <c r="Q22" s="86"/>
      <c r="R22" s="86"/>
    </row>
    <row r="23" spans="1:18" ht="33.950000000000003" customHeight="1">
      <c r="A23" s="97"/>
      <c r="B23" s="97"/>
      <c r="C23" s="98" t="s">
        <v>72</v>
      </c>
      <c r="D23" s="97"/>
      <c r="E23" s="98" t="s">
        <v>115</v>
      </c>
      <c r="F23" s="97"/>
      <c r="G23" s="86"/>
      <c r="H23" s="86"/>
      <c r="I23" s="86"/>
      <c r="J23" s="86"/>
      <c r="K23" s="86"/>
      <c r="L23" s="86"/>
      <c r="M23" s="86"/>
      <c r="N23" s="86"/>
      <c r="O23" s="86"/>
      <c r="P23" s="86"/>
      <c r="Q23" s="86"/>
      <c r="R23" s="86"/>
    </row>
    <row r="24" spans="1:18" ht="33.950000000000003" customHeight="1">
      <c r="A24" s="97"/>
      <c r="B24" s="97"/>
      <c r="C24" s="92" t="s">
        <v>71</v>
      </c>
      <c r="D24" s="97"/>
      <c r="E24" s="99" t="s">
        <v>602</v>
      </c>
      <c r="F24" s="97"/>
      <c r="G24" s="86"/>
      <c r="H24" s="92"/>
      <c r="I24" s="92"/>
      <c r="J24" s="92"/>
      <c r="K24" s="92"/>
      <c r="L24" s="92"/>
      <c r="M24" s="100"/>
      <c r="N24" s="86"/>
      <c r="O24" s="86"/>
      <c r="P24" s="86"/>
      <c r="Q24" s="86"/>
      <c r="R24" s="86"/>
    </row>
    <row r="25" spans="1:18" ht="33.950000000000003" customHeight="1">
      <c r="A25" s="86"/>
      <c r="B25" s="101"/>
      <c r="C25" s="92" t="s">
        <v>73</v>
      </c>
      <c r="D25" s="86"/>
      <c r="E25" s="102" t="s">
        <v>601</v>
      </c>
      <c r="F25" s="101"/>
      <c r="G25" s="86"/>
      <c r="H25" s="92"/>
      <c r="I25" s="92"/>
      <c r="J25" s="92"/>
      <c r="K25" s="92"/>
      <c r="L25" s="92"/>
      <c r="M25" s="100"/>
      <c r="N25" s="86"/>
      <c r="O25" s="86"/>
      <c r="P25" s="86"/>
      <c r="Q25" s="86"/>
      <c r="R25" s="86"/>
    </row>
    <row r="26" spans="1:18" s="129" customFormat="1" ht="15.75">
      <c r="A26" s="378"/>
      <c r="B26" s="379"/>
      <c r="C26" s="379"/>
      <c r="D26" s="379"/>
      <c r="E26" s="379"/>
      <c r="F26" s="379"/>
      <c r="G26" s="379"/>
      <c r="H26" s="379"/>
      <c r="I26" s="379"/>
      <c r="J26" s="378"/>
      <c r="K26" s="378"/>
      <c r="L26" s="378"/>
      <c r="M26" s="378"/>
      <c r="N26" s="378"/>
      <c r="O26" s="378"/>
      <c r="P26" s="378"/>
      <c r="Q26" s="378"/>
      <c r="R26" s="378"/>
    </row>
    <row r="27" spans="1:18" s="129" customFormat="1">
      <c r="A27" s="378"/>
      <c r="B27" s="380" t="s">
        <v>441</v>
      </c>
      <c r="C27" s="378"/>
      <c r="D27" s="381"/>
      <c r="E27" s="381"/>
      <c r="F27" s="381"/>
      <c r="G27" s="381"/>
      <c r="H27" s="382"/>
      <c r="I27" s="382"/>
      <c r="J27" s="378"/>
      <c r="K27" s="378"/>
      <c r="L27" s="378"/>
      <c r="M27" s="378"/>
      <c r="N27" s="378"/>
      <c r="O27" s="378"/>
      <c r="P27" s="378"/>
      <c r="Q27" s="378"/>
      <c r="R27" s="378"/>
    </row>
    <row r="28" spans="1:18" s="129" customFormat="1" ht="15.75">
      <c r="A28" s="378"/>
      <c r="B28" s="381"/>
      <c r="C28" s="378"/>
      <c r="D28" s="381"/>
      <c r="E28" s="381"/>
      <c r="F28" s="381"/>
      <c r="G28" s="381"/>
      <c r="H28" s="381"/>
      <c r="I28" s="381"/>
      <c r="J28" s="378"/>
      <c r="K28" s="378"/>
      <c r="L28" s="378"/>
      <c r="M28" s="378"/>
      <c r="N28" s="378"/>
      <c r="O28" s="378"/>
      <c r="P28" s="378"/>
      <c r="Q28" s="378"/>
      <c r="R28" s="378"/>
    </row>
    <row r="29" spans="1:18" s="129" customFormat="1" ht="15.75">
      <c r="A29" s="378"/>
      <c r="B29" s="381"/>
      <c r="C29" s="383"/>
      <c r="D29" s="378"/>
      <c r="E29" s="381"/>
      <c r="F29" s="381"/>
      <c r="G29" s="378"/>
      <c r="H29" s="378"/>
      <c r="I29" s="378"/>
      <c r="J29" s="378"/>
      <c r="K29" s="378"/>
      <c r="L29" s="378"/>
      <c r="M29" s="378"/>
      <c r="N29" s="378"/>
      <c r="O29" s="378"/>
      <c r="P29" s="378"/>
      <c r="Q29" s="378"/>
      <c r="R29" s="378"/>
    </row>
    <row r="30" spans="1:18" s="129" customFormat="1" ht="15.75">
      <c r="A30" s="378"/>
      <c r="B30" s="381"/>
      <c r="C30" s="378"/>
      <c r="D30" s="378"/>
      <c r="E30" s="381"/>
      <c r="F30" s="381"/>
      <c r="G30" s="378"/>
      <c r="H30" s="378"/>
      <c r="I30" s="378"/>
      <c r="J30" s="378"/>
      <c r="K30" s="378"/>
      <c r="L30" s="378"/>
      <c r="M30" s="378"/>
      <c r="N30" s="378"/>
      <c r="O30" s="378"/>
      <c r="P30" s="378"/>
      <c r="Q30" s="378"/>
      <c r="R30" s="378"/>
    </row>
    <row r="31" spans="1:18" s="129" customFormat="1" ht="15.75">
      <c r="A31" s="378"/>
      <c r="B31" s="379"/>
      <c r="C31" s="379"/>
      <c r="D31" s="379"/>
      <c r="E31" s="379"/>
      <c r="F31" s="379"/>
      <c r="G31" s="379"/>
      <c r="H31" s="379"/>
      <c r="I31" s="379"/>
      <c r="J31" s="378"/>
      <c r="K31" s="378"/>
      <c r="L31" s="378"/>
      <c r="M31" s="378"/>
      <c r="N31" s="378"/>
      <c r="O31" s="378"/>
      <c r="P31" s="378"/>
      <c r="Q31" s="378"/>
      <c r="R31" s="378"/>
    </row>
    <row r="32" spans="1:18" s="129" customFormat="1" ht="15.75">
      <c r="A32" s="378"/>
      <c r="B32" s="381"/>
      <c r="C32" s="378"/>
      <c r="D32" s="378"/>
      <c r="E32" s="381"/>
      <c r="F32" s="381"/>
      <c r="G32" s="378"/>
      <c r="H32" s="378"/>
      <c r="I32" s="378"/>
      <c r="J32" s="378"/>
      <c r="K32" s="378"/>
      <c r="L32" s="378"/>
      <c r="M32" s="378"/>
      <c r="N32" s="378"/>
      <c r="O32" s="378"/>
      <c r="P32" s="378"/>
      <c r="Q32" s="378"/>
      <c r="R32" s="378"/>
    </row>
    <row r="33" spans="1:18" s="129" customFormat="1" ht="15.75">
      <c r="A33" s="378"/>
      <c r="B33" s="381"/>
      <c r="C33" s="378"/>
      <c r="D33" s="378"/>
      <c r="E33" s="381"/>
      <c r="F33" s="381"/>
      <c r="G33" s="378"/>
      <c r="H33" s="378"/>
      <c r="I33" s="378"/>
      <c r="J33" s="378"/>
      <c r="K33" s="378"/>
      <c r="L33" s="378"/>
      <c r="M33" s="378"/>
      <c r="N33" s="378"/>
      <c r="O33" s="378"/>
      <c r="P33" s="378"/>
      <c r="Q33" s="378"/>
      <c r="R33" s="378"/>
    </row>
    <row r="34" spans="1:18" s="129" customFormat="1" ht="15.75">
      <c r="A34" s="378"/>
      <c r="B34" s="381"/>
      <c r="C34" s="378"/>
      <c r="D34" s="378"/>
      <c r="E34" s="381"/>
      <c r="F34" s="381"/>
      <c r="G34" s="378"/>
      <c r="H34" s="378"/>
      <c r="I34" s="378"/>
      <c r="J34" s="378"/>
      <c r="K34" s="378"/>
      <c r="L34" s="378"/>
      <c r="M34" s="378"/>
      <c r="N34" s="378"/>
      <c r="O34" s="378"/>
      <c r="P34" s="378"/>
      <c r="Q34" s="378"/>
      <c r="R34" s="378"/>
    </row>
    <row r="35" spans="1:18" s="129" customFormat="1" ht="15.75">
      <c r="A35" s="378"/>
      <c r="B35" s="381"/>
      <c r="C35" s="378"/>
      <c r="D35" s="378"/>
      <c r="E35" s="381"/>
      <c r="F35" s="381"/>
      <c r="G35" s="378"/>
      <c r="H35" s="378"/>
      <c r="I35" s="378"/>
      <c r="J35" s="378"/>
      <c r="K35" s="378"/>
      <c r="L35" s="378"/>
      <c r="M35" s="378"/>
      <c r="N35" s="378"/>
      <c r="O35" s="378"/>
      <c r="P35" s="378"/>
      <c r="Q35" s="378"/>
      <c r="R35" s="378"/>
    </row>
    <row r="36" spans="1:18" s="129" customFormat="1" ht="15.75">
      <c r="A36" s="378"/>
      <c r="B36" s="381"/>
      <c r="C36" s="378"/>
      <c r="D36" s="378"/>
      <c r="E36" s="381"/>
      <c r="F36" s="381"/>
      <c r="G36" s="378"/>
      <c r="H36" s="378"/>
      <c r="I36" s="378"/>
      <c r="J36" s="378"/>
      <c r="K36" s="378"/>
      <c r="L36" s="378"/>
      <c r="M36" s="378"/>
      <c r="N36" s="378"/>
      <c r="O36" s="378"/>
      <c r="P36" s="378"/>
      <c r="Q36" s="378"/>
      <c r="R36" s="378"/>
    </row>
    <row r="37" spans="1:18" s="129" customFormat="1" ht="15.75">
      <c r="A37" s="378"/>
      <c r="B37" s="378"/>
      <c r="C37" s="378"/>
      <c r="D37" s="378"/>
      <c r="E37" s="381"/>
      <c r="F37" s="381"/>
      <c r="G37" s="378"/>
      <c r="H37" s="378"/>
      <c r="I37" s="378"/>
      <c r="J37" s="378"/>
      <c r="K37" s="378"/>
      <c r="L37" s="378"/>
      <c r="M37" s="378"/>
      <c r="N37" s="378"/>
      <c r="O37" s="378"/>
      <c r="P37" s="378"/>
      <c r="Q37" s="378"/>
      <c r="R37" s="378"/>
    </row>
    <row r="38" spans="1:18" s="129" customFormat="1" ht="15.75">
      <c r="A38" s="378"/>
      <c r="B38" s="381"/>
      <c r="C38" s="378"/>
      <c r="D38" s="378"/>
      <c r="E38" s="381"/>
      <c r="F38" s="381"/>
      <c r="G38" s="378"/>
      <c r="H38" s="378"/>
      <c r="I38" s="378"/>
      <c r="J38" s="378"/>
      <c r="K38" s="378"/>
      <c r="L38" s="378"/>
      <c r="M38" s="378"/>
      <c r="N38" s="378"/>
      <c r="O38" s="378"/>
      <c r="P38" s="378"/>
      <c r="Q38" s="378"/>
      <c r="R38" s="378"/>
    </row>
    <row r="39" spans="1:18" s="129" customFormat="1">
      <c r="A39" s="378"/>
      <c r="B39" s="381"/>
      <c r="C39" s="378"/>
      <c r="D39" s="378"/>
      <c r="E39" s="101" t="s">
        <v>507</v>
      </c>
      <c r="F39" s="385" t="s">
        <v>535</v>
      </c>
      <c r="G39" s="378"/>
      <c r="H39" s="378"/>
      <c r="I39" s="378"/>
      <c r="J39" s="378"/>
      <c r="K39" s="378"/>
      <c r="L39" s="378"/>
      <c r="M39" s="378"/>
      <c r="N39" s="378"/>
      <c r="O39" s="378"/>
      <c r="P39" s="378"/>
      <c r="Q39" s="378"/>
      <c r="R39" s="378"/>
    </row>
    <row r="40" spans="1:18" s="129" customFormat="1" ht="15.75">
      <c r="A40" s="378"/>
      <c r="B40" s="381"/>
      <c r="C40" s="378"/>
      <c r="D40" s="378"/>
      <c r="E40" s="381"/>
      <c r="F40" s="381"/>
      <c r="G40" s="378"/>
      <c r="H40" s="378"/>
      <c r="I40" s="378"/>
      <c r="J40" s="378"/>
      <c r="K40" s="378"/>
      <c r="L40" s="378"/>
      <c r="M40" s="378"/>
      <c r="N40" s="378"/>
      <c r="O40" s="378"/>
      <c r="P40" s="378"/>
      <c r="Q40" s="378"/>
      <c r="R40" s="378"/>
    </row>
    <row r="41" spans="1:18" s="129" customFormat="1" ht="15.75">
      <c r="A41" s="378"/>
      <c r="B41" s="378"/>
      <c r="C41" s="378"/>
      <c r="D41" s="378"/>
      <c r="E41" s="381"/>
      <c r="F41" s="381"/>
      <c r="G41" s="378"/>
      <c r="H41" s="378"/>
      <c r="I41" s="378"/>
      <c r="J41" s="378"/>
      <c r="K41" s="378"/>
      <c r="L41" s="378"/>
      <c r="M41" s="378"/>
      <c r="N41" s="378"/>
      <c r="O41" s="378"/>
      <c r="P41" s="378"/>
      <c r="Q41" s="378"/>
      <c r="R41" s="378"/>
    </row>
    <row r="42" spans="1:18" s="129" customFormat="1" ht="15.75">
      <c r="A42" s="378"/>
      <c r="B42" s="381"/>
      <c r="C42" s="378"/>
      <c r="D42" s="378"/>
      <c r="E42" s="381"/>
      <c r="F42" s="381"/>
      <c r="G42" s="378"/>
      <c r="H42" s="378"/>
      <c r="I42" s="378"/>
      <c r="J42" s="378"/>
      <c r="K42" s="378"/>
      <c r="L42" s="378"/>
      <c r="M42" s="378"/>
      <c r="N42" s="378"/>
      <c r="O42" s="378"/>
      <c r="P42" s="378"/>
      <c r="Q42" s="378"/>
      <c r="R42" s="378"/>
    </row>
    <row r="43" spans="1:18" s="129" customFormat="1" ht="15.75">
      <c r="A43" s="378"/>
      <c r="B43" s="381"/>
      <c r="C43" s="378"/>
      <c r="D43" s="378"/>
      <c r="E43" s="381"/>
      <c r="F43" s="381"/>
      <c r="G43" s="378"/>
      <c r="H43" s="378"/>
      <c r="I43" s="378"/>
      <c r="J43" s="378"/>
      <c r="K43" s="378"/>
      <c r="L43" s="378"/>
      <c r="M43" s="378"/>
      <c r="N43" s="378"/>
      <c r="O43" s="378"/>
      <c r="P43" s="378"/>
      <c r="Q43" s="378"/>
      <c r="R43" s="378"/>
    </row>
    <row r="44" spans="1:18">
      <c r="A44" s="86"/>
      <c r="B44" s="101"/>
      <c r="C44" s="86"/>
      <c r="D44" s="86"/>
      <c r="E44" s="101"/>
      <c r="F44" s="101"/>
      <c r="G44" s="86"/>
      <c r="H44" s="384"/>
      <c r="I44" s="86"/>
      <c r="J44" s="86"/>
      <c r="K44" s="86"/>
      <c r="L44" s="86"/>
      <c r="M44" s="86"/>
      <c r="N44" s="86"/>
      <c r="O44" s="86"/>
      <c r="P44" s="86"/>
      <c r="Q44" s="86"/>
      <c r="R44" s="86"/>
    </row>
    <row r="45" spans="1:18">
      <c r="A45" s="370"/>
      <c r="B45" s="369"/>
      <c r="C45" s="370"/>
      <c r="D45" s="370"/>
      <c r="E45" s="369"/>
      <c r="F45" s="369"/>
      <c r="G45" s="370"/>
      <c r="H45" s="500" t="s">
        <v>533</v>
      </c>
      <c r="I45" s="500"/>
      <c r="J45" s="500"/>
      <c r="K45" s="370"/>
      <c r="L45" s="370"/>
      <c r="M45" s="370"/>
      <c r="N45" s="370"/>
      <c r="O45" s="370"/>
      <c r="P45" s="370"/>
      <c r="Q45" s="370"/>
      <c r="R45" s="370"/>
    </row>
    <row r="46" spans="1:18">
      <c r="A46" s="370"/>
      <c r="B46" s="369"/>
      <c r="C46" s="499" t="s">
        <v>524</v>
      </c>
      <c r="D46" s="499"/>
      <c r="E46" s="369"/>
      <c r="F46" s="369" t="s">
        <v>532</v>
      </c>
      <c r="G46" s="369" t="s">
        <v>516</v>
      </c>
      <c r="H46" s="369" t="s">
        <v>530</v>
      </c>
      <c r="I46" s="369" t="s">
        <v>531</v>
      </c>
      <c r="J46" s="499" t="s">
        <v>519</v>
      </c>
      <c r="K46" s="499"/>
      <c r="L46" s="499"/>
      <c r="M46" s="370"/>
      <c r="N46" s="370"/>
      <c r="O46" s="370"/>
      <c r="P46" s="370"/>
      <c r="Q46" s="370"/>
      <c r="R46" s="370"/>
    </row>
    <row r="47" spans="1:18">
      <c r="A47" s="370"/>
      <c r="B47" s="369"/>
      <c r="C47" s="370" t="s">
        <v>517</v>
      </c>
      <c r="D47" s="371">
        <f>+F17</f>
        <v>64</v>
      </c>
      <c r="E47" s="369" t="s">
        <v>512</v>
      </c>
      <c r="F47" s="369">
        <v>1592</v>
      </c>
      <c r="G47" s="369">
        <v>15</v>
      </c>
      <c r="H47" s="371">
        <v>79</v>
      </c>
      <c r="I47" s="371">
        <f>$D$47/$D$48*$J$47</f>
        <v>18.699434367076265</v>
      </c>
      <c r="J47" s="371">
        <f>F47-G47-H47</f>
        <v>1498</v>
      </c>
      <c r="K47" s="370"/>
      <c r="L47" s="370"/>
      <c r="M47" s="370"/>
      <c r="N47" s="370"/>
      <c r="O47" s="370"/>
      <c r="P47" s="370"/>
      <c r="Q47" s="370"/>
      <c r="R47" s="370"/>
    </row>
    <row r="48" spans="1:18">
      <c r="A48" s="370"/>
      <c r="B48" s="369"/>
      <c r="C48" s="370" t="s">
        <v>518</v>
      </c>
      <c r="D48" s="371">
        <f>+J51</f>
        <v>5127</v>
      </c>
      <c r="E48" s="369" t="s">
        <v>513</v>
      </c>
      <c r="F48" s="369">
        <v>1268</v>
      </c>
      <c r="G48" s="369">
        <v>15</v>
      </c>
      <c r="H48" s="371">
        <v>79</v>
      </c>
      <c r="I48" s="371">
        <f>$D$47/$D$48*J48</f>
        <v>14.654963916520384</v>
      </c>
      <c r="J48" s="371">
        <f>F48-G48-H48</f>
        <v>1174</v>
      </c>
      <c r="K48" s="370"/>
      <c r="L48" s="370"/>
      <c r="M48" s="370"/>
      <c r="N48" s="370"/>
      <c r="O48" s="370"/>
      <c r="P48" s="370"/>
      <c r="Q48" s="370"/>
      <c r="R48" s="370"/>
    </row>
    <row r="49" spans="1:18">
      <c r="A49" s="370"/>
      <c r="B49" s="369"/>
      <c r="C49" s="370" t="s">
        <v>528</v>
      </c>
      <c r="D49" s="369">
        <v>5155</v>
      </c>
      <c r="E49" s="369" t="s">
        <v>514</v>
      </c>
      <c r="F49" s="369">
        <v>1354</v>
      </c>
      <c r="G49" s="369">
        <v>15</v>
      </c>
      <c r="H49" s="371">
        <v>79</v>
      </c>
      <c r="I49" s="371">
        <f>$D$47/$D$48*J49</f>
        <v>15.728496196606203</v>
      </c>
      <c r="J49" s="371">
        <f>F49-G49-H49</f>
        <v>1260</v>
      </c>
      <c r="K49" s="370"/>
      <c r="L49" s="370"/>
      <c r="M49" s="370"/>
      <c r="N49" s="370"/>
      <c r="O49" s="370"/>
      <c r="P49" s="370"/>
      <c r="Q49" s="370"/>
      <c r="R49" s="370"/>
    </row>
    <row r="50" spans="1:18">
      <c r="A50" s="370"/>
      <c r="B50" s="369"/>
      <c r="C50" s="370" t="s">
        <v>529</v>
      </c>
      <c r="D50" s="371">
        <f>D49-D48</f>
        <v>28</v>
      </c>
      <c r="E50" s="369" t="s">
        <v>515</v>
      </c>
      <c r="F50" s="369">
        <v>1289</v>
      </c>
      <c r="G50" s="369">
        <v>15</v>
      </c>
      <c r="H50" s="371">
        <v>79</v>
      </c>
      <c r="I50" s="371">
        <f>$D$47/$D$48*J50</f>
        <v>14.917105519797154</v>
      </c>
      <c r="J50" s="371">
        <f>F50-G50-H50</f>
        <v>1195</v>
      </c>
      <c r="K50" s="370"/>
      <c r="L50" s="370"/>
      <c r="M50" s="370"/>
      <c r="N50" s="370"/>
      <c r="O50" s="370"/>
      <c r="P50" s="370"/>
      <c r="Q50" s="370"/>
      <c r="R50" s="370"/>
    </row>
    <row r="51" spans="1:18" ht="21.75" thickBot="1">
      <c r="A51" s="370"/>
      <c r="B51" s="369"/>
      <c r="C51" s="370" t="s">
        <v>522</v>
      </c>
      <c r="D51" s="372">
        <v>284</v>
      </c>
      <c r="E51" s="373"/>
      <c r="F51" s="373">
        <f>SUM(F47:F50)</f>
        <v>5503</v>
      </c>
      <c r="G51" s="373">
        <f>SUM(G47:G50)</f>
        <v>60</v>
      </c>
      <c r="H51" s="374">
        <f>SUM(H47:H50)</f>
        <v>316</v>
      </c>
      <c r="I51" s="374">
        <f>SUM(I47:I50)</f>
        <v>64</v>
      </c>
      <c r="J51" s="374">
        <f>SUM(J47:J50)</f>
        <v>5127</v>
      </c>
      <c r="K51" s="375"/>
      <c r="L51" s="375"/>
      <c r="M51" s="370"/>
      <c r="N51" s="370"/>
      <c r="O51" s="370"/>
      <c r="P51" s="370"/>
      <c r="Q51" s="370"/>
      <c r="R51" s="370"/>
    </row>
    <row r="52" spans="1:18" ht="21.75" thickTop="1">
      <c r="A52" s="370"/>
      <c r="B52" s="369"/>
      <c r="C52" s="370" t="s">
        <v>523</v>
      </c>
      <c r="D52" s="376">
        <f>D51/2</f>
        <v>142</v>
      </c>
      <c r="E52" s="369"/>
      <c r="F52" s="369"/>
      <c r="G52" s="370"/>
      <c r="H52" s="370"/>
      <c r="I52" s="370"/>
      <c r="J52" s="370"/>
      <c r="K52" s="370"/>
      <c r="L52" s="370"/>
      <c r="M52" s="370"/>
      <c r="N52" s="370"/>
      <c r="O52" s="370"/>
      <c r="P52" s="370"/>
      <c r="Q52" s="370"/>
      <c r="R52" s="370"/>
    </row>
    <row r="53" spans="1:18">
      <c r="A53" s="370"/>
      <c r="B53" s="369"/>
      <c r="C53" s="370" t="s">
        <v>534</v>
      </c>
      <c r="D53" s="377">
        <v>30</v>
      </c>
      <c r="E53" s="369" t="s">
        <v>521</v>
      </c>
      <c r="F53" s="369">
        <f>+F47+F48</f>
        <v>2860</v>
      </c>
      <c r="G53" s="369"/>
      <c r="H53" s="376">
        <f>$D$51/$D$49*F53</f>
        <v>157.56353055286129</v>
      </c>
      <c r="I53" s="370"/>
      <c r="J53" s="370"/>
      <c r="K53" s="370"/>
      <c r="L53" s="370"/>
      <c r="M53" s="370"/>
      <c r="N53" s="370"/>
      <c r="O53" s="370"/>
      <c r="P53" s="370"/>
      <c r="Q53" s="370"/>
      <c r="R53" s="370"/>
    </row>
    <row r="54" spans="1:18">
      <c r="A54" s="370"/>
      <c r="B54" s="369"/>
      <c r="C54" s="370"/>
      <c r="D54" s="377"/>
      <c r="E54" s="369" t="s">
        <v>520</v>
      </c>
      <c r="F54" s="369">
        <f>+F49+F50</f>
        <v>2643</v>
      </c>
      <c r="G54" s="369"/>
      <c r="H54" s="376">
        <f>$D$51/$D$49*F54</f>
        <v>145.60853540252182</v>
      </c>
      <c r="I54" s="370"/>
      <c r="J54" s="370"/>
      <c r="K54" s="370"/>
      <c r="L54" s="370"/>
      <c r="M54" s="370"/>
      <c r="N54" s="370"/>
      <c r="O54" s="370"/>
      <c r="P54" s="370"/>
      <c r="Q54" s="370"/>
      <c r="R54" s="370"/>
    </row>
    <row r="55" spans="1:18">
      <c r="A55" s="370"/>
      <c r="B55" s="369"/>
      <c r="C55" s="370"/>
      <c r="D55" s="370"/>
      <c r="E55" s="369" t="s">
        <v>525</v>
      </c>
      <c r="F55" s="369">
        <f>F53-F54</f>
        <v>217</v>
      </c>
      <c r="G55" s="370"/>
      <c r="H55" s="370"/>
      <c r="I55" s="370"/>
      <c r="J55" s="370"/>
      <c r="K55" s="370"/>
      <c r="L55" s="370"/>
      <c r="M55" s="370"/>
      <c r="N55" s="370"/>
      <c r="O55" s="370"/>
      <c r="P55" s="370"/>
      <c r="Q55" s="370"/>
      <c r="R55" s="370"/>
    </row>
  </sheetData>
  <sheetProtection password="D7AA" sheet="1" objects="1" scenarios="1"/>
  <mergeCells count="31">
    <mergeCell ref="G21:J21"/>
    <mergeCell ref="B15:F15"/>
    <mergeCell ref="C46:D46"/>
    <mergeCell ref="H45:J45"/>
    <mergeCell ref="G16:P16"/>
    <mergeCell ref="G17:P17"/>
    <mergeCell ref="G18:P18"/>
    <mergeCell ref="O19:P19"/>
    <mergeCell ref="G20:J20"/>
    <mergeCell ref="J46:L46"/>
    <mergeCell ref="B16:F16"/>
    <mergeCell ref="G22:J22"/>
    <mergeCell ref="K20:P20"/>
    <mergeCell ref="D18:F18"/>
    <mergeCell ref="G11:P11"/>
    <mergeCell ref="G12:P12"/>
    <mergeCell ref="G13:P13"/>
    <mergeCell ref="G14:P14"/>
    <mergeCell ref="G15:P15"/>
    <mergeCell ref="G10:P10"/>
    <mergeCell ref="B1:D1"/>
    <mergeCell ref="I1:P1"/>
    <mergeCell ref="B2:D2"/>
    <mergeCell ref="I2:P2"/>
    <mergeCell ref="G4:P4"/>
    <mergeCell ref="G5:P5"/>
    <mergeCell ref="G6:P6"/>
    <mergeCell ref="G7:P7"/>
    <mergeCell ref="G8:P8"/>
    <mergeCell ref="G9:P9"/>
    <mergeCell ref="I3:P3"/>
  </mergeCells>
  <hyperlinks>
    <hyperlink ref="G21" r:id="rId1"/>
  </hyperlinks>
  <printOptions horizontalCentered="1" verticalCentered="1"/>
  <pageMargins left="0.51181102362204722" right="0" top="0" bottom="0" header="0.78740157480314965" footer="0.78740157480314965"/>
  <pageSetup paperSize="9" scale="53" orientation="landscape" r:id="rId2"/>
  <headerFooter>
    <oddHeader>&amp;C&amp;16Udarbejdet af Jørgen Walter ©
www.walter-lystfisker.dk 
COPYRIGHT © 2014</oddHeader>
    <oddFooter>&amp;C&amp;16&amp;A</oddFooter>
  </headerFooter>
  <drawing r:id="rId3"/>
  <webPublishItems count="1">
    <webPublishItem id="19621" divId="nitrit salt calc_19621" sourceType="sheet" destinationFile="D:\Excel Dat\Vacuum Saltning JW\nitrit salt calc.htm"/>
  </webPublishItems>
</worksheet>
</file>

<file path=xl/worksheets/sheet7.xml><?xml version="1.0" encoding="utf-8"?>
<worksheet xmlns="http://schemas.openxmlformats.org/spreadsheetml/2006/main" xmlns:r="http://schemas.openxmlformats.org/officeDocument/2006/relationships">
  <sheetPr>
    <pageSetUpPr fitToPage="1"/>
  </sheetPr>
  <dimension ref="A1:R43"/>
  <sheetViews>
    <sheetView zoomScaleNormal="100" workbookViewId="0">
      <selection activeCell="E1" sqref="E1"/>
    </sheetView>
  </sheetViews>
  <sheetFormatPr defaultRowHeight="21"/>
  <cols>
    <col min="1" max="1" width="2.7109375" style="90" customWidth="1"/>
    <col min="2" max="2" width="12.7109375" style="103" customWidth="1"/>
    <col min="3" max="3" width="33.7109375" style="90" customWidth="1"/>
    <col min="4" max="4" width="39.7109375" style="90" bestFit="1" customWidth="1"/>
    <col min="5" max="5" width="12.7109375" style="103" customWidth="1"/>
    <col min="6" max="6" width="33" style="103" bestFit="1" customWidth="1"/>
    <col min="7" max="7" width="14.28515625" style="90" customWidth="1"/>
    <col min="8" max="8" width="14.85546875" style="90" customWidth="1"/>
    <col min="9" max="16" width="10.7109375" style="90" customWidth="1"/>
    <col min="17" max="16384" width="9.140625" style="90"/>
  </cols>
  <sheetData>
    <row r="1" spans="1:18" s="58" customFormat="1" ht="33.950000000000003" customHeight="1">
      <c r="A1" s="328"/>
      <c r="B1" s="452" t="s">
        <v>234</v>
      </c>
      <c r="C1" s="453"/>
      <c r="D1" s="485"/>
      <c r="E1" s="2">
        <v>1</v>
      </c>
      <c r="F1" s="206" t="s">
        <v>54</v>
      </c>
      <c r="G1" s="6">
        <v>60</v>
      </c>
      <c r="H1" s="202" t="s">
        <v>86</v>
      </c>
      <c r="I1" s="479" t="str">
        <f>CONCATENATE('Salt DK'!J129,'Salt DK'!M115,'Salt DK'!N115)</f>
        <v>Jeg går efter en max grænseværdi af Nitrit 60 mg / kg kød</v>
      </c>
      <c r="J1" s="480"/>
      <c r="K1" s="480"/>
      <c r="L1" s="480"/>
      <c r="M1" s="480"/>
      <c r="N1" s="480"/>
      <c r="O1" s="480"/>
      <c r="P1" s="481"/>
      <c r="Q1" s="55"/>
      <c r="R1" s="55"/>
    </row>
    <row r="2" spans="1:18" s="58" customFormat="1" ht="33.950000000000003" customHeight="1" thickBot="1">
      <c r="A2" s="328"/>
      <c r="B2" s="493" t="s">
        <v>248</v>
      </c>
      <c r="C2" s="494"/>
      <c r="D2" s="495"/>
      <c r="E2" s="3">
        <v>0.85</v>
      </c>
      <c r="F2" s="208" t="s">
        <v>55</v>
      </c>
      <c r="G2" s="213">
        <f>+'Salt DK'!M116</f>
        <v>60</v>
      </c>
      <c r="H2" s="60" t="s">
        <v>86</v>
      </c>
      <c r="I2" s="482" t="str">
        <f>CONCATENATE('Salt DK'!J130,'Salt DK'!M115,'Salt DK'!P115)</f>
        <v>I go for a max limit of Nitrite 60 mg / kg meat</v>
      </c>
      <c r="J2" s="483"/>
      <c r="K2" s="483"/>
      <c r="L2" s="483"/>
      <c r="M2" s="483"/>
      <c r="N2" s="483"/>
      <c r="O2" s="483"/>
      <c r="P2" s="484"/>
      <c r="Q2" s="55"/>
      <c r="R2" s="55"/>
    </row>
    <row r="3" spans="1:18" s="58" customFormat="1" ht="33.950000000000003" customHeight="1" thickBot="1">
      <c r="A3" s="328"/>
      <c r="B3" s="61" t="s">
        <v>250</v>
      </c>
      <c r="C3" s="60" t="s">
        <v>6</v>
      </c>
      <c r="D3" s="118" t="s">
        <v>15</v>
      </c>
      <c r="E3" s="4">
        <v>6.0000000000000001E-3</v>
      </c>
      <c r="F3" s="62" t="s">
        <v>94</v>
      </c>
      <c r="G3" s="331" t="s">
        <v>249</v>
      </c>
      <c r="H3" s="287">
        <f>100%-(E2/E1)</f>
        <v>0.15000000000000002</v>
      </c>
      <c r="I3" s="492" t="s">
        <v>60</v>
      </c>
      <c r="J3" s="473"/>
      <c r="K3" s="473"/>
      <c r="L3" s="473"/>
      <c r="M3" s="473"/>
      <c r="N3" s="473"/>
      <c r="O3" s="473"/>
      <c r="P3" s="474"/>
      <c r="Q3" s="55"/>
      <c r="R3" s="55"/>
    </row>
    <row r="4" spans="1:18" s="58" customFormat="1" ht="33.950000000000003" customHeight="1">
      <c r="A4" s="328"/>
      <c r="B4" s="8">
        <v>14</v>
      </c>
      <c r="C4" s="119" t="s">
        <v>95</v>
      </c>
      <c r="D4" s="119" t="s">
        <v>96</v>
      </c>
      <c r="E4" s="105">
        <f t="shared" ref="E4:E13" si="0">+$E$1*B4</f>
        <v>14</v>
      </c>
      <c r="F4" s="120">
        <f>+E4</f>
        <v>14</v>
      </c>
      <c r="G4" s="460" t="s">
        <v>254</v>
      </c>
      <c r="H4" s="460"/>
      <c r="I4" s="460"/>
      <c r="J4" s="460"/>
      <c r="K4" s="460"/>
      <c r="L4" s="460"/>
      <c r="M4" s="460"/>
      <c r="N4" s="460"/>
      <c r="O4" s="460"/>
      <c r="P4" s="461"/>
      <c r="Q4" s="55"/>
      <c r="R4" s="55"/>
    </row>
    <row r="5" spans="1:18" s="58" customFormat="1" ht="33.950000000000003" customHeight="1">
      <c r="A5" s="328"/>
      <c r="B5" s="279">
        <v>10</v>
      </c>
      <c r="C5" s="109" t="s">
        <v>110</v>
      </c>
      <c r="D5" s="109" t="s">
        <v>111</v>
      </c>
      <c r="E5" s="110">
        <f t="shared" si="0"/>
        <v>10</v>
      </c>
      <c r="F5" s="120">
        <f>+E5</f>
        <v>10</v>
      </c>
      <c r="G5" s="458" t="s">
        <v>255</v>
      </c>
      <c r="H5" s="458"/>
      <c r="I5" s="458"/>
      <c r="J5" s="458"/>
      <c r="K5" s="458"/>
      <c r="L5" s="458"/>
      <c r="M5" s="458"/>
      <c r="N5" s="458"/>
      <c r="O5" s="458"/>
      <c r="P5" s="459"/>
      <c r="Q5" s="55"/>
      <c r="R5" s="55"/>
    </row>
    <row r="6" spans="1:18" s="58" customFormat="1" ht="33.950000000000003" customHeight="1" thickBot="1">
      <c r="A6" s="328"/>
      <c r="B6" s="61">
        <v>5</v>
      </c>
      <c r="C6" s="71" t="s">
        <v>10</v>
      </c>
      <c r="D6" s="71" t="s">
        <v>3</v>
      </c>
      <c r="E6" s="107">
        <f t="shared" si="0"/>
        <v>5</v>
      </c>
      <c r="F6" s="211">
        <f>+E6</f>
        <v>5</v>
      </c>
      <c r="G6" s="460" t="s">
        <v>20</v>
      </c>
      <c r="H6" s="460"/>
      <c r="I6" s="460"/>
      <c r="J6" s="460"/>
      <c r="K6" s="460"/>
      <c r="L6" s="460"/>
      <c r="M6" s="460"/>
      <c r="N6" s="460"/>
      <c r="O6" s="460"/>
      <c r="P6" s="461"/>
      <c r="Q6" s="55"/>
      <c r="R6" s="55"/>
    </row>
    <row r="7" spans="1:18" s="58" customFormat="1" ht="33.950000000000003" customHeight="1">
      <c r="A7" s="328"/>
      <c r="B7" s="108">
        <v>3</v>
      </c>
      <c r="C7" s="109" t="s">
        <v>235</v>
      </c>
      <c r="D7" s="109" t="s">
        <v>236</v>
      </c>
      <c r="E7" s="110">
        <f t="shared" si="0"/>
        <v>3</v>
      </c>
      <c r="F7" s="120">
        <f t="shared" ref="F7:F13" si="1">ROUND(E7,0)</f>
        <v>3</v>
      </c>
      <c r="G7" s="460" t="s">
        <v>21</v>
      </c>
      <c r="H7" s="460"/>
      <c r="I7" s="460"/>
      <c r="J7" s="460"/>
      <c r="K7" s="460"/>
      <c r="L7" s="460"/>
      <c r="M7" s="460"/>
      <c r="N7" s="460"/>
      <c r="O7" s="460"/>
      <c r="P7" s="461"/>
      <c r="Q7" s="55"/>
      <c r="R7" s="55"/>
    </row>
    <row r="8" spans="1:18" s="58" customFormat="1" ht="33.950000000000003" customHeight="1">
      <c r="A8" s="328"/>
      <c r="B8" s="207">
        <v>3</v>
      </c>
      <c r="C8" s="67" t="s">
        <v>37</v>
      </c>
      <c r="D8" s="75" t="s">
        <v>38</v>
      </c>
      <c r="E8" s="110">
        <f t="shared" si="0"/>
        <v>3</v>
      </c>
      <c r="F8" s="121">
        <f t="shared" si="1"/>
        <v>3</v>
      </c>
      <c r="G8" s="422" t="str">
        <f>CONCATENATE("Det giver en saltningsgrad på ",$C$18*100," %")</f>
        <v>Det giver en saltningsgrad på 2,4 %</v>
      </c>
      <c r="H8" s="422"/>
      <c r="I8" s="422"/>
      <c r="J8" s="422"/>
      <c r="K8" s="422"/>
      <c r="L8" s="422"/>
      <c r="M8" s="422"/>
      <c r="N8" s="422"/>
      <c r="O8" s="422"/>
      <c r="P8" s="423"/>
      <c r="Q8" s="55"/>
      <c r="R8" s="55"/>
    </row>
    <row r="9" spans="1:18" s="58" customFormat="1" ht="33.950000000000003" customHeight="1">
      <c r="A9" s="328"/>
      <c r="B9" s="207">
        <v>3</v>
      </c>
      <c r="C9" s="67" t="s">
        <v>237</v>
      </c>
      <c r="D9" s="67" t="s">
        <v>238</v>
      </c>
      <c r="E9" s="110">
        <f t="shared" si="0"/>
        <v>3</v>
      </c>
      <c r="F9" s="121">
        <f t="shared" si="1"/>
        <v>3</v>
      </c>
      <c r="G9" s="464" t="str">
        <f>CONCATENATE("It gives a degree of salting ",$C$18*100," %")</f>
        <v>It gives a degree of salting 2,4 %</v>
      </c>
      <c r="H9" s="464"/>
      <c r="I9" s="464"/>
      <c r="J9" s="464"/>
      <c r="K9" s="464"/>
      <c r="L9" s="464"/>
      <c r="M9" s="464"/>
      <c r="N9" s="464"/>
      <c r="O9" s="464"/>
      <c r="P9" s="465"/>
      <c r="Q9" s="55"/>
      <c r="R9" s="55"/>
    </row>
    <row r="10" spans="1:18" s="58" customFormat="1" ht="33.950000000000003" customHeight="1">
      <c r="A10" s="328"/>
      <c r="B10" s="207">
        <v>3</v>
      </c>
      <c r="C10" s="67" t="s">
        <v>239</v>
      </c>
      <c r="D10" s="67" t="s">
        <v>240</v>
      </c>
      <c r="E10" s="110">
        <f t="shared" si="0"/>
        <v>3</v>
      </c>
      <c r="F10" s="121">
        <f t="shared" si="1"/>
        <v>3</v>
      </c>
      <c r="G10" s="486" t="str">
        <f>IF($H$3&lt;10%,C20,IF($H$3&lt;20.1%,C21,IF($H$3&gt;=20.1%,C22,"ERR")))</f>
        <v>Vægt tab er fint -Weight loss is fine</v>
      </c>
      <c r="H10" s="433"/>
      <c r="I10" s="433"/>
      <c r="J10" s="433"/>
      <c r="K10" s="433"/>
      <c r="L10" s="433"/>
      <c r="M10" s="433"/>
      <c r="N10" s="433"/>
      <c r="O10" s="433"/>
      <c r="P10" s="434"/>
      <c r="Q10" s="55"/>
      <c r="R10" s="55"/>
    </row>
    <row r="11" spans="1:18" s="58" customFormat="1" ht="33.950000000000003" customHeight="1">
      <c r="A11" s="328"/>
      <c r="B11" s="207">
        <v>2</v>
      </c>
      <c r="C11" s="67" t="s">
        <v>83</v>
      </c>
      <c r="D11" s="67" t="s">
        <v>244</v>
      </c>
      <c r="E11" s="110">
        <f t="shared" si="0"/>
        <v>2</v>
      </c>
      <c r="F11" s="121">
        <f t="shared" si="1"/>
        <v>2</v>
      </c>
      <c r="G11" s="486" t="str">
        <f>IF($G$10=C20,C23,IF($G$10=C21,C24,IF($G$10&gt;=C22,C25,"ERR")))</f>
        <v>God holdbarhed - Good durability</v>
      </c>
      <c r="H11" s="433"/>
      <c r="I11" s="433"/>
      <c r="J11" s="433"/>
      <c r="K11" s="433"/>
      <c r="L11" s="433"/>
      <c r="M11" s="433"/>
      <c r="N11" s="433"/>
      <c r="O11" s="433"/>
      <c r="P11" s="434"/>
      <c r="Q11" s="55"/>
      <c r="R11" s="55"/>
    </row>
    <row r="12" spans="1:18" s="58" customFormat="1" ht="33.950000000000003" customHeight="1">
      <c r="A12" s="328"/>
      <c r="B12" s="207">
        <v>2</v>
      </c>
      <c r="C12" s="67" t="s">
        <v>241</v>
      </c>
      <c r="D12" s="75" t="s">
        <v>242</v>
      </c>
      <c r="E12" s="110">
        <f t="shared" si="0"/>
        <v>2</v>
      </c>
      <c r="F12" s="121">
        <f t="shared" si="1"/>
        <v>2</v>
      </c>
      <c r="G12" s="486" t="str">
        <f>IF('Salt DK'!M116&lt;='Salt DK'!M115,'Salt DK'!B132,'Salt DK'!J132)</f>
        <v>Aktuel tilsat mængde af Nitrit 60 mg / kg kød</v>
      </c>
      <c r="H12" s="433"/>
      <c r="I12" s="433"/>
      <c r="J12" s="433"/>
      <c r="K12" s="433"/>
      <c r="L12" s="433"/>
      <c r="M12" s="433"/>
      <c r="N12" s="433"/>
      <c r="O12" s="433"/>
      <c r="P12" s="434"/>
      <c r="Q12" s="55"/>
      <c r="R12" s="55"/>
    </row>
    <row r="13" spans="1:18" s="58" customFormat="1" ht="33.950000000000003" customHeight="1">
      <c r="A13" s="328"/>
      <c r="B13" s="207">
        <v>1</v>
      </c>
      <c r="C13" s="67" t="s">
        <v>11</v>
      </c>
      <c r="D13" s="67" t="s">
        <v>4</v>
      </c>
      <c r="E13" s="110">
        <f t="shared" si="0"/>
        <v>1</v>
      </c>
      <c r="F13" s="121">
        <f t="shared" si="1"/>
        <v>1</v>
      </c>
      <c r="G13" s="490" t="str">
        <f>IF('Salt DK'!M116&lt;='Salt DK'!M115,'Salt DK'!B133,'Salt DK'!J133)</f>
        <v>Actual added amount of Nitrite 60 mg / kg meat</v>
      </c>
      <c r="H13" s="464"/>
      <c r="I13" s="464"/>
      <c r="J13" s="464"/>
      <c r="K13" s="464"/>
      <c r="L13" s="464"/>
      <c r="M13" s="464"/>
      <c r="N13" s="464"/>
      <c r="O13" s="464"/>
      <c r="P13" s="465"/>
      <c r="Q13" s="55"/>
      <c r="R13" s="55"/>
    </row>
    <row r="14" spans="1:18" s="58" customFormat="1" ht="33.950000000000003" customHeight="1">
      <c r="A14" s="328"/>
      <c r="B14" s="207"/>
      <c r="C14" s="67"/>
      <c r="D14" s="75"/>
      <c r="E14" s="106"/>
      <c r="F14" s="121"/>
      <c r="G14" s="491" t="s">
        <v>69</v>
      </c>
      <c r="H14" s="424"/>
      <c r="I14" s="424"/>
      <c r="J14" s="424"/>
      <c r="K14" s="424"/>
      <c r="L14" s="424"/>
      <c r="M14" s="424"/>
      <c r="N14" s="424"/>
      <c r="O14" s="424"/>
      <c r="P14" s="425"/>
      <c r="Q14" s="55"/>
      <c r="R14" s="55"/>
    </row>
    <row r="15" spans="1:18" s="58" customFormat="1" ht="33.950000000000003" customHeight="1">
      <c r="A15" s="328"/>
      <c r="B15" s="496" t="str">
        <f>+'Salt DK'!H114</f>
        <v>NB: Det er ikke meningen, at fjerkræ skal opbevares længe, men tilberedes umiddelbart efter røgning</v>
      </c>
      <c r="C15" s="497"/>
      <c r="D15" s="497"/>
      <c r="E15" s="497"/>
      <c r="F15" s="498"/>
      <c r="G15" s="487" t="s">
        <v>70</v>
      </c>
      <c r="H15" s="426"/>
      <c r="I15" s="426"/>
      <c r="J15" s="426"/>
      <c r="K15" s="426"/>
      <c r="L15" s="426"/>
      <c r="M15" s="426"/>
      <c r="N15" s="426"/>
      <c r="O15" s="426"/>
      <c r="P15" s="427"/>
      <c r="Q15" s="55"/>
      <c r="R15" s="55"/>
    </row>
    <row r="16" spans="1:18" s="58" customFormat="1" ht="33.950000000000003" customHeight="1" thickBot="1">
      <c r="A16" s="328"/>
      <c r="B16" s="504"/>
      <c r="C16" s="505"/>
      <c r="D16" s="505"/>
      <c r="E16" s="505"/>
      <c r="F16" s="506"/>
      <c r="G16" s="487" t="s">
        <v>74</v>
      </c>
      <c r="H16" s="426"/>
      <c r="I16" s="426"/>
      <c r="J16" s="426"/>
      <c r="K16" s="426"/>
      <c r="L16" s="426"/>
      <c r="M16" s="426"/>
      <c r="N16" s="426"/>
      <c r="O16" s="426"/>
      <c r="P16" s="427"/>
      <c r="Q16" s="55"/>
      <c r="R16" s="55"/>
    </row>
    <row r="17" spans="1:18" s="58" customFormat="1" ht="33.950000000000003" customHeight="1" thickBot="1">
      <c r="A17" s="328"/>
      <c r="B17" s="81">
        <f>+F17-E17</f>
        <v>17</v>
      </c>
      <c r="C17" s="82" t="s">
        <v>81</v>
      </c>
      <c r="D17" s="82" t="s">
        <v>82</v>
      </c>
      <c r="E17" s="113">
        <f>F4+F5+F6</f>
        <v>29</v>
      </c>
      <c r="F17" s="123">
        <f>SUM(F4:F14)</f>
        <v>46</v>
      </c>
      <c r="G17" s="488" t="s">
        <v>75</v>
      </c>
      <c r="H17" s="450"/>
      <c r="I17" s="450"/>
      <c r="J17" s="450"/>
      <c r="K17" s="450"/>
      <c r="L17" s="450"/>
      <c r="M17" s="450"/>
      <c r="N17" s="450"/>
      <c r="O17" s="450"/>
      <c r="P17" s="451"/>
      <c r="Q17" s="55"/>
      <c r="R17" s="55"/>
    </row>
    <row r="18" spans="1:18" s="58" customFormat="1" ht="51" customHeight="1" thickBot="1">
      <c r="A18" s="124"/>
      <c r="B18" s="327"/>
      <c r="C18" s="326">
        <f>ROUND((E4+E5)/(E1*1000),3)</f>
        <v>2.4E-2</v>
      </c>
      <c r="D18" s="428" t="s">
        <v>114</v>
      </c>
      <c r="E18" s="428"/>
      <c r="F18" s="428"/>
      <c r="G18" s="437" t="s">
        <v>604</v>
      </c>
      <c r="H18" s="438"/>
      <c r="I18" s="438"/>
      <c r="J18" s="438"/>
      <c r="K18" s="438"/>
      <c r="L18" s="438"/>
      <c r="M18" s="438"/>
      <c r="N18" s="438"/>
      <c r="O18" s="438"/>
      <c r="P18" s="439"/>
      <c r="Q18" s="55"/>
      <c r="R18" s="55"/>
    </row>
    <row r="19" spans="1:18" ht="33.950000000000003" customHeight="1">
      <c r="A19" s="88"/>
      <c r="B19" s="203"/>
      <c r="C19" s="88" t="s">
        <v>18</v>
      </c>
      <c r="D19" s="88"/>
      <c r="E19" s="203"/>
      <c r="F19" s="125" t="s">
        <v>247</v>
      </c>
      <c r="G19" s="88"/>
      <c r="H19" s="88"/>
      <c r="I19" s="88"/>
      <c r="J19" s="88"/>
      <c r="K19" s="88"/>
      <c r="L19" s="88"/>
      <c r="M19" s="88"/>
      <c r="N19" s="88"/>
      <c r="O19" s="435" t="s">
        <v>19</v>
      </c>
      <c r="P19" s="435"/>
      <c r="Q19" s="86"/>
      <c r="R19" s="86"/>
    </row>
    <row r="20" spans="1:18" ht="33.950000000000003" customHeight="1">
      <c r="A20" s="127"/>
      <c r="B20" s="127"/>
      <c r="C20" s="92" t="s">
        <v>46</v>
      </c>
      <c r="D20" s="92"/>
      <c r="E20" s="93" t="s">
        <v>251</v>
      </c>
      <c r="F20" s="94" t="s">
        <v>51</v>
      </c>
      <c r="G20" s="430" t="s">
        <v>76</v>
      </c>
      <c r="H20" s="430"/>
      <c r="I20" s="430"/>
      <c r="J20" s="430"/>
      <c r="K20" s="436" t="s">
        <v>109</v>
      </c>
      <c r="L20" s="436"/>
      <c r="M20" s="436"/>
      <c r="N20" s="436"/>
      <c r="O20" s="436"/>
      <c r="P20" s="436"/>
      <c r="Q20" s="86"/>
      <c r="R20" s="86"/>
    </row>
    <row r="21" spans="1:18" ht="33.950000000000003" customHeight="1">
      <c r="A21" s="127"/>
      <c r="B21" s="127"/>
      <c r="C21" s="92" t="s">
        <v>45</v>
      </c>
      <c r="D21" s="92"/>
      <c r="E21" s="93" t="s">
        <v>252</v>
      </c>
      <c r="F21" s="94" t="s">
        <v>52</v>
      </c>
      <c r="G21" s="431" t="s">
        <v>77</v>
      </c>
      <c r="H21" s="431"/>
      <c r="I21" s="431"/>
      <c r="J21" s="431"/>
      <c r="K21" s="128"/>
      <c r="L21" s="128"/>
      <c r="M21" s="128"/>
      <c r="N21" s="128"/>
      <c r="O21" s="128"/>
      <c r="P21" s="128"/>
      <c r="Q21" s="86"/>
      <c r="R21" s="86"/>
    </row>
    <row r="22" spans="1:18" ht="33.950000000000003" customHeight="1">
      <c r="A22" s="97"/>
      <c r="B22" s="97"/>
      <c r="C22" s="92" t="s">
        <v>47</v>
      </c>
      <c r="D22" s="97"/>
      <c r="E22" s="95" t="s">
        <v>253</v>
      </c>
      <c r="F22" s="96" t="s">
        <v>53</v>
      </c>
      <c r="G22" s="432" t="s">
        <v>78</v>
      </c>
      <c r="H22" s="432"/>
      <c r="I22" s="432"/>
      <c r="J22" s="432"/>
      <c r="K22" s="86"/>
      <c r="L22" s="86"/>
      <c r="M22" s="86"/>
      <c r="N22" s="86"/>
      <c r="O22" s="86"/>
      <c r="P22" s="86"/>
      <c r="Q22" s="86"/>
      <c r="R22" s="86"/>
    </row>
    <row r="23" spans="1:18" ht="33.950000000000003" customHeight="1">
      <c r="A23" s="97"/>
      <c r="B23" s="97"/>
      <c r="C23" s="98" t="s">
        <v>72</v>
      </c>
      <c r="D23" s="97"/>
      <c r="E23" s="98" t="s">
        <v>603</v>
      </c>
      <c r="F23" s="97"/>
      <c r="G23" s="86"/>
      <c r="H23" s="86"/>
      <c r="I23" s="86"/>
      <c r="J23" s="86"/>
      <c r="K23" s="86"/>
      <c r="L23" s="86"/>
      <c r="M23" s="86"/>
      <c r="N23" s="86"/>
      <c r="O23" s="86"/>
      <c r="P23" s="86"/>
      <c r="Q23" s="86"/>
      <c r="R23" s="86"/>
    </row>
    <row r="24" spans="1:18" ht="33.950000000000003" customHeight="1">
      <c r="A24" s="97"/>
      <c r="B24" s="97"/>
      <c r="C24" s="92" t="s">
        <v>71</v>
      </c>
      <c r="D24" s="97"/>
      <c r="E24" s="99" t="s">
        <v>602</v>
      </c>
      <c r="F24" s="97"/>
      <c r="G24" s="86"/>
      <c r="H24" s="92"/>
      <c r="I24" s="92"/>
      <c r="J24" s="92"/>
      <c r="K24" s="92"/>
      <c r="L24" s="92"/>
      <c r="M24" s="100"/>
      <c r="N24" s="86"/>
      <c r="O24" s="86"/>
      <c r="P24" s="86"/>
      <c r="Q24" s="86"/>
      <c r="R24" s="86"/>
    </row>
    <row r="25" spans="1:18" ht="33.950000000000003" customHeight="1">
      <c r="A25" s="86"/>
      <c r="B25" s="101"/>
      <c r="C25" s="92" t="s">
        <v>73</v>
      </c>
      <c r="D25" s="86"/>
      <c r="E25" s="102" t="s">
        <v>601</v>
      </c>
      <c r="F25" s="101"/>
      <c r="G25" s="86"/>
      <c r="H25" s="92"/>
      <c r="I25" s="92"/>
      <c r="J25" s="92"/>
      <c r="K25" s="92"/>
      <c r="L25" s="92"/>
      <c r="M25" s="100"/>
      <c r="N25" s="86"/>
      <c r="O25" s="86"/>
      <c r="P25" s="86"/>
      <c r="Q25" s="86"/>
      <c r="R25" s="86"/>
    </row>
    <row r="26" spans="1:18" s="129" customFormat="1" ht="15.75">
      <c r="B26" s="130"/>
      <c r="C26" s="130"/>
      <c r="D26" s="130"/>
      <c r="E26" s="130"/>
      <c r="F26" s="130"/>
      <c r="G26" s="130"/>
      <c r="H26" s="130"/>
      <c r="I26" s="130"/>
    </row>
    <row r="27" spans="1:18" s="129" customFormat="1" ht="15.75">
      <c r="B27" s="131"/>
      <c r="C27" s="131"/>
      <c r="D27" s="131"/>
      <c r="E27" s="131"/>
      <c r="F27" s="131"/>
      <c r="G27" s="131"/>
      <c r="H27" s="132"/>
      <c r="I27" s="132"/>
    </row>
    <row r="28" spans="1:18" s="129" customFormat="1" ht="15.75">
      <c r="B28" s="131"/>
      <c r="D28" s="131"/>
      <c r="E28" s="131"/>
      <c r="F28" s="131"/>
      <c r="G28" s="131"/>
      <c r="H28" s="131"/>
      <c r="I28" s="131"/>
    </row>
    <row r="29" spans="1:18" s="129" customFormat="1" ht="15.75">
      <c r="B29" s="131"/>
      <c r="E29" s="131"/>
      <c r="F29" s="131"/>
    </row>
    <row r="30" spans="1:18" s="129" customFormat="1" ht="15.75">
      <c r="B30" s="131"/>
      <c r="E30" s="131"/>
      <c r="F30" s="131"/>
    </row>
    <row r="31" spans="1:18" s="129" customFormat="1" ht="15.75">
      <c r="B31" s="130"/>
      <c r="C31" s="130"/>
      <c r="D31" s="130"/>
      <c r="E31" s="130"/>
      <c r="F31" s="130"/>
      <c r="G31" s="130"/>
      <c r="H31" s="130"/>
      <c r="I31" s="130"/>
    </row>
    <row r="32" spans="1:18" s="129" customFormat="1" ht="15.75">
      <c r="B32" s="131"/>
      <c r="E32" s="131"/>
      <c r="F32" s="131"/>
    </row>
    <row r="33" spans="2:6" s="129" customFormat="1" ht="15.75">
      <c r="B33" s="131"/>
      <c r="E33" s="131"/>
      <c r="F33" s="131"/>
    </row>
    <row r="34" spans="2:6" s="129" customFormat="1" ht="15.75">
      <c r="B34" s="131"/>
      <c r="E34" s="131"/>
      <c r="F34" s="131"/>
    </row>
    <row r="35" spans="2:6" s="129" customFormat="1" ht="15.75">
      <c r="B35" s="131"/>
      <c r="E35" s="131"/>
      <c r="F35" s="131"/>
    </row>
    <row r="36" spans="2:6" s="129" customFormat="1" ht="15.75">
      <c r="B36" s="131"/>
      <c r="E36" s="131"/>
      <c r="F36" s="131"/>
    </row>
    <row r="37" spans="2:6" s="129" customFormat="1" ht="15.75">
      <c r="E37" s="131"/>
      <c r="F37" s="131"/>
    </row>
    <row r="38" spans="2:6" s="129" customFormat="1" ht="15.75">
      <c r="B38" s="131"/>
      <c r="E38" s="131"/>
      <c r="F38" s="131"/>
    </row>
    <row r="39" spans="2:6" s="129" customFormat="1" ht="15.75">
      <c r="B39" s="131"/>
      <c r="E39" s="131"/>
      <c r="F39" s="131"/>
    </row>
    <row r="40" spans="2:6" s="129" customFormat="1" ht="15.75">
      <c r="B40" s="131"/>
      <c r="E40" s="131"/>
      <c r="F40" s="131"/>
    </row>
    <row r="41" spans="2:6" s="129" customFormat="1" ht="15.75">
      <c r="E41" s="131"/>
      <c r="F41" s="131"/>
    </row>
    <row r="42" spans="2:6" s="129" customFormat="1" ht="15.75">
      <c r="B42" s="131"/>
      <c r="E42" s="131"/>
      <c r="F42" s="131"/>
    </row>
    <row r="43" spans="2:6" s="129" customFormat="1" ht="15.75">
      <c r="B43" s="131"/>
      <c r="E43" s="131"/>
      <c r="F43" s="131"/>
    </row>
  </sheetData>
  <sheetProtection password="D7AA" sheet="1" objects="1" scenarios="1"/>
  <mergeCells count="27">
    <mergeCell ref="G22:J22"/>
    <mergeCell ref="G11:P11"/>
    <mergeCell ref="G12:P12"/>
    <mergeCell ref="G13:P13"/>
    <mergeCell ref="G14:P14"/>
    <mergeCell ref="G15:P15"/>
    <mergeCell ref="G16:P16"/>
    <mergeCell ref="G17:P17"/>
    <mergeCell ref="G18:P18"/>
    <mergeCell ref="O19:P19"/>
    <mergeCell ref="G20:J20"/>
    <mergeCell ref="G21:J21"/>
    <mergeCell ref="D18:F18"/>
    <mergeCell ref="K20:P20"/>
    <mergeCell ref="B15:F16"/>
    <mergeCell ref="G10:P10"/>
    <mergeCell ref="B1:D1"/>
    <mergeCell ref="I1:P1"/>
    <mergeCell ref="B2:D2"/>
    <mergeCell ref="I2:P2"/>
    <mergeCell ref="I3:P3"/>
    <mergeCell ref="G4:P4"/>
    <mergeCell ref="G5:P5"/>
    <mergeCell ref="G6:P6"/>
    <mergeCell ref="G7:P7"/>
    <mergeCell ref="G8:P8"/>
    <mergeCell ref="G9:P9"/>
  </mergeCells>
  <hyperlinks>
    <hyperlink ref="G21" r:id="rId1"/>
  </hyperlinks>
  <printOptions horizontalCentered="1" verticalCentered="1"/>
  <pageMargins left="0.51181102362204722" right="0" top="0" bottom="0" header="0.78740157480314965" footer="0.78740157480314965"/>
  <pageSetup paperSize="9" scale="55" orientation="landscape" r:id="rId2"/>
  <headerFooter>
    <oddHeader>&amp;C&amp;16Udarbejdet af Jørgen Walter ©
www.walter-lystfisker.dk 
COPYRIGHT © 2014</oddHeader>
    <oddFooter>&amp;C&amp;16&amp;A</oddFooter>
  </headerFooter>
  <webPublishItems count="1">
    <webPublishItem id="19013" divId="nitrit salt calc_19013" sourceType="printArea" destinationFile="D:\Excel Dat\Web Excel Programmer\Excel Projectmappe\page_141.htm"/>
  </webPublishItems>
</worksheet>
</file>

<file path=xl/worksheets/sheet8.xml><?xml version="1.0" encoding="utf-8"?>
<worksheet xmlns="http://schemas.openxmlformats.org/spreadsheetml/2006/main" xmlns:r="http://schemas.openxmlformats.org/officeDocument/2006/relationships">
  <sheetPr>
    <pageSetUpPr fitToPage="1"/>
  </sheetPr>
  <dimension ref="A1:R69"/>
  <sheetViews>
    <sheetView workbookViewId="0">
      <selection activeCell="B1" sqref="B1:D1"/>
    </sheetView>
  </sheetViews>
  <sheetFormatPr defaultRowHeight="21"/>
  <cols>
    <col min="1" max="1" width="2.7109375" style="90" customWidth="1"/>
    <col min="2" max="2" width="12.7109375" style="103" customWidth="1"/>
    <col min="3" max="3" width="35.7109375" style="90" customWidth="1"/>
    <col min="4" max="4" width="39.7109375" style="90" customWidth="1"/>
    <col min="5" max="5" width="12.7109375" style="103" customWidth="1"/>
    <col min="6" max="6" width="33" style="103" bestFit="1" customWidth="1"/>
    <col min="7" max="7" width="14.28515625" style="90" customWidth="1"/>
    <col min="8" max="8" width="14.85546875" style="90" customWidth="1"/>
    <col min="9" max="16" width="10.7109375" style="90" customWidth="1"/>
    <col min="17" max="16384" width="9.140625" style="90"/>
  </cols>
  <sheetData>
    <row r="1" spans="1:18" s="58" customFormat="1" ht="33.950000000000003" customHeight="1">
      <c r="A1" s="328"/>
      <c r="B1" s="452" t="s">
        <v>289</v>
      </c>
      <c r="C1" s="453"/>
      <c r="D1" s="485"/>
      <c r="E1" s="2">
        <v>0.55300000000000005</v>
      </c>
      <c r="F1" s="226" t="s">
        <v>304</v>
      </c>
      <c r="G1" s="507" t="s">
        <v>293</v>
      </c>
      <c r="H1" s="509">
        <f>100%-(E2/E1)</f>
        <v>4.5207956600361698E-2</v>
      </c>
      <c r="I1" s="511" t="s">
        <v>60</v>
      </c>
      <c r="J1" s="453"/>
      <c r="K1" s="453"/>
      <c r="L1" s="453"/>
      <c r="M1" s="453"/>
      <c r="N1" s="453"/>
      <c r="O1" s="453"/>
      <c r="P1" s="454"/>
      <c r="Q1" s="55"/>
      <c r="R1" s="55"/>
    </row>
    <row r="2" spans="1:18" s="58" customFormat="1" ht="33.950000000000003" customHeight="1" thickBot="1">
      <c r="A2" s="328"/>
      <c r="B2" s="493" t="s">
        <v>290</v>
      </c>
      <c r="C2" s="494"/>
      <c r="D2" s="495"/>
      <c r="E2" s="3">
        <v>0.52800000000000002</v>
      </c>
      <c r="F2" s="227" t="s">
        <v>305</v>
      </c>
      <c r="G2" s="508"/>
      <c r="H2" s="510"/>
      <c r="I2" s="512"/>
      <c r="J2" s="513"/>
      <c r="K2" s="513"/>
      <c r="L2" s="513"/>
      <c r="M2" s="513"/>
      <c r="N2" s="513"/>
      <c r="O2" s="513"/>
      <c r="P2" s="514"/>
      <c r="Q2" s="55"/>
      <c r="R2" s="55"/>
    </row>
    <row r="3" spans="1:18" s="58" customFormat="1" ht="33.950000000000003" customHeight="1" thickBot="1">
      <c r="A3" s="328"/>
      <c r="B3" s="61" t="s">
        <v>250</v>
      </c>
      <c r="C3" s="60" t="s">
        <v>6</v>
      </c>
      <c r="D3" s="118" t="s">
        <v>15</v>
      </c>
      <c r="E3" s="4">
        <v>2.4E-2</v>
      </c>
      <c r="F3" s="118" t="s">
        <v>294</v>
      </c>
      <c r="G3" s="255">
        <v>0.5</v>
      </c>
      <c r="H3" s="515" t="s">
        <v>310</v>
      </c>
      <c r="I3" s="516"/>
      <c r="J3" s="516"/>
      <c r="K3" s="516"/>
      <c r="L3" s="516"/>
      <c r="M3" s="516"/>
      <c r="N3" s="516"/>
      <c r="O3" s="516"/>
      <c r="P3" s="517"/>
      <c r="Q3" s="55"/>
      <c r="R3" s="55"/>
    </row>
    <row r="4" spans="1:18" s="58" customFormat="1" ht="33.950000000000003" customHeight="1">
      <c r="A4" s="328"/>
      <c r="B4" s="224">
        <f>1000*E3</f>
        <v>24</v>
      </c>
      <c r="C4" s="230" t="s">
        <v>291</v>
      </c>
      <c r="D4" s="230" t="s">
        <v>292</v>
      </c>
      <c r="E4" s="233">
        <f t="shared" ref="E4:E6" si="0">+$E$1*B4</f>
        <v>13.272000000000002</v>
      </c>
      <c r="F4" s="120">
        <f>+E4</f>
        <v>13.272000000000002</v>
      </c>
      <c r="G4" s="460" t="s">
        <v>329</v>
      </c>
      <c r="H4" s="460"/>
      <c r="I4" s="460"/>
      <c r="J4" s="460"/>
      <c r="K4" s="460"/>
      <c r="L4" s="460"/>
      <c r="M4" s="460"/>
      <c r="N4" s="460"/>
      <c r="O4" s="460"/>
      <c r="P4" s="461"/>
      <c r="Q4" s="55"/>
      <c r="R4" s="55"/>
    </row>
    <row r="5" spans="1:18" s="58" customFormat="1" ht="33.950000000000003" customHeight="1" thickBot="1">
      <c r="A5" s="328"/>
      <c r="B5" s="61">
        <f>B4*G3</f>
        <v>12</v>
      </c>
      <c r="C5" s="264" t="s">
        <v>296</v>
      </c>
      <c r="D5" s="264" t="s">
        <v>297</v>
      </c>
      <c r="E5" s="265">
        <f t="shared" si="0"/>
        <v>6.636000000000001</v>
      </c>
      <c r="F5" s="211">
        <f>+E5</f>
        <v>6.636000000000001</v>
      </c>
      <c r="G5" s="458" t="s">
        <v>330</v>
      </c>
      <c r="H5" s="458"/>
      <c r="I5" s="458"/>
      <c r="J5" s="458"/>
      <c r="K5" s="458"/>
      <c r="L5" s="458"/>
      <c r="M5" s="458"/>
      <c r="N5" s="458"/>
      <c r="O5" s="458"/>
      <c r="P5" s="459"/>
      <c r="Q5" s="55"/>
      <c r="R5" s="55"/>
    </row>
    <row r="6" spans="1:18" s="58" customFormat="1" ht="33.950000000000003" customHeight="1">
      <c r="A6" s="328"/>
      <c r="B6" s="108">
        <v>3</v>
      </c>
      <c r="C6" s="263" t="s">
        <v>298</v>
      </c>
      <c r="D6" s="263" t="s">
        <v>299</v>
      </c>
      <c r="E6" s="233">
        <f t="shared" si="0"/>
        <v>1.6590000000000003</v>
      </c>
      <c r="F6" s="120">
        <f>ROUND(E6,2)</f>
        <v>1.66</v>
      </c>
      <c r="G6" s="460" t="s">
        <v>20</v>
      </c>
      <c r="H6" s="460"/>
      <c r="I6" s="460"/>
      <c r="J6" s="460"/>
      <c r="K6" s="460"/>
      <c r="L6" s="460"/>
      <c r="M6" s="460"/>
      <c r="N6" s="460"/>
      <c r="O6" s="460"/>
      <c r="P6" s="461"/>
      <c r="Q6" s="55"/>
      <c r="R6" s="55"/>
    </row>
    <row r="7" spans="1:18" s="58" customFormat="1" ht="33.950000000000003" customHeight="1">
      <c r="A7" s="328"/>
      <c r="B7" s="225">
        <v>2</v>
      </c>
      <c r="C7" s="231" t="s">
        <v>300</v>
      </c>
      <c r="D7" s="231" t="s">
        <v>301</v>
      </c>
      <c r="E7" s="233">
        <f t="shared" ref="E7:E8" si="1">+$E$1*B7</f>
        <v>1.1060000000000001</v>
      </c>
      <c r="F7" s="121">
        <f t="shared" ref="F7:F8" si="2">ROUND(E7,2)</f>
        <v>1.1100000000000001</v>
      </c>
      <c r="G7" s="460" t="s">
        <v>21</v>
      </c>
      <c r="H7" s="460"/>
      <c r="I7" s="460"/>
      <c r="J7" s="460"/>
      <c r="K7" s="460"/>
      <c r="L7" s="460"/>
      <c r="M7" s="460"/>
      <c r="N7" s="460"/>
      <c r="O7" s="460"/>
      <c r="P7" s="461"/>
      <c r="Q7" s="55"/>
      <c r="R7" s="55"/>
    </row>
    <row r="8" spans="1:18" s="58" customFormat="1" ht="33.950000000000003" customHeight="1">
      <c r="A8" s="328"/>
      <c r="B8" s="225">
        <v>2</v>
      </c>
      <c r="C8" s="231" t="s">
        <v>302</v>
      </c>
      <c r="D8" s="232" t="s">
        <v>303</v>
      </c>
      <c r="E8" s="233">
        <f t="shared" si="1"/>
        <v>1.1060000000000001</v>
      </c>
      <c r="F8" s="121">
        <f t="shared" si="2"/>
        <v>1.1100000000000001</v>
      </c>
      <c r="G8" s="490" t="str">
        <f>CONCATENATE("Det giver en saltningsgrad på ",$C$18,$D$18)</f>
        <v>Det giver en saltningsgrad på 2,4 %</v>
      </c>
      <c r="H8" s="464"/>
      <c r="I8" s="464"/>
      <c r="J8" s="464"/>
      <c r="K8" s="464"/>
      <c r="L8" s="464"/>
      <c r="M8" s="464"/>
      <c r="N8" s="464"/>
      <c r="O8" s="464"/>
      <c r="P8" s="465"/>
      <c r="Q8" s="55"/>
      <c r="R8" s="55"/>
    </row>
    <row r="9" spans="1:18" s="58" customFormat="1" ht="33.950000000000003" customHeight="1">
      <c r="A9" s="328"/>
      <c r="B9" s="225"/>
      <c r="C9" s="231"/>
      <c r="D9" s="231"/>
      <c r="E9" s="110"/>
      <c r="F9" s="121"/>
      <c r="G9" s="490" t="str">
        <f>CONCATENATE("It gives a degree of salting ",$C$18,$D$18)</f>
        <v>It gives a degree of salting 2,4 %</v>
      </c>
      <c r="H9" s="464"/>
      <c r="I9" s="464"/>
      <c r="J9" s="464"/>
      <c r="K9" s="464"/>
      <c r="L9" s="464"/>
      <c r="M9" s="464"/>
      <c r="N9" s="464"/>
      <c r="O9" s="464"/>
      <c r="P9" s="465"/>
      <c r="Q9" s="55"/>
      <c r="R9" s="55"/>
    </row>
    <row r="10" spans="1:18" s="58" customFormat="1" ht="33.950000000000003" customHeight="1">
      <c r="A10" s="328"/>
      <c r="B10" s="225"/>
      <c r="C10" s="231"/>
      <c r="D10" s="231"/>
      <c r="E10" s="110"/>
      <c r="F10" s="121"/>
      <c r="G10" s="486" t="str">
        <f>IF($H$1&lt;4%,C20,IF($H$1&lt;10%,C21,IF($H$1&gt;=10%,C22,"ERR")))</f>
        <v>Vægt tab er fint -Weight loss is fine</v>
      </c>
      <c r="H10" s="433"/>
      <c r="I10" s="433"/>
      <c r="J10" s="433"/>
      <c r="K10" s="433"/>
      <c r="L10" s="433"/>
      <c r="M10" s="433"/>
      <c r="N10" s="433"/>
      <c r="O10" s="433"/>
      <c r="P10" s="434"/>
      <c r="Q10" s="55"/>
      <c r="R10" s="55"/>
    </row>
    <row r="11" spans="1:18" s="58" customFormat="1" ht="33.950000000000003" customHeight="1">
      <c r="A11" s="328"/>
      <c r="B11" s="225"/>
      <c r="C11" s="231"/>
      <c r="D11" s="231"/>
      <c r="E11" s="110"/>
      <c r="F11" s="121"/>
      <c r="G11" s="486" t="str">
        <f>IF($G$10=C20,C23,IF($G$10=C21,C24,IF($G$10&gt;=C22,C25,"ERR")))</f>
        <v>God holdbarhed - Good durability</v>
      </c>
      <c r="H11" s="433"/>
      <c r="I11" s="433"/>
      <c r="J11" s="433"/>
      <c r="K11" s="433"/>
      <c r="L11" s="433"/>
      <c r="M11" s="433"/>
      <c r="N11" s="433"/>
      <c r="O11" s="433"/>
      <c r="P11" s="434"/>
      <c r="Q11" s="55"/>
      <c r="R11" s="55"/>
    </row>
    <row r="12" spans="1:18" s="58" customFormat="1" ht="33.950000000000003" customHeight="1">
      <c r="A12" s="328"/>
      <c r="B12" s="225"/>
      <c r="C12" s="231"/>
      <c r="D12" s="232"/>
      <c r="E12" s="110"/>
      <c r="F12" s="121"/>
      <c r="G12" s="486" t="str">
        <f>+'Salt DK'!B140</f>
        <v>Jeg bruger aldrig Nitrit til fisk</v>
      </c>
      <c r="H12" s="433"/>
      <c r="I12" s="433"/>
      <c r="J12" s="433"/>
      <c r="K12" s="433"/>
      <c r="L12" s="433"/>
      <c r="M12" s="433"/>
      <c r="N12" s="433"/>
      <c r="O12" s="433"/>
      <c r="P12" s="434"/>
      <c r="Q12" s="55"/>
      <c r="R12" s="55"/>
    </row>
    <row r="13" spans="1:18" s="58" customFormat="1" ht="33.950000000000003" customHeight="1">
      <c r="A13" s="328"/>
      <c r="B13" s="225"/>
      <c r="C13" s="231"/>
      <c r="D13" s="231"/>
      <c r="E13" s="110"/>
      <c r="F13" s="121"/>
      <c r="G13" s="490" t="str">
        <f>+'Salt DK'!B145</f>
        <v>I never use Nitrite for fish</v>
      </c>
      <c r="H13" s="464"/>
      <c r="I13" s="464"/>
      <c r="J13" s="464"/>
      <c r="K13" s="464"/>
      <c r="L13" s="464"/>
      <c r="M13" s="464"/>
      <c r="N13" s="464"/>
      <c r="O13" s="464"/>
      <c r="P13" s="465"/>
      <c r="Q13" s="55"/>
      <c r="R13" s="55"/>
    </row>
    <row r="14" spans="1:18" s="58" customFormat="1" ht="33.950000000000003" customHeight="1">
      <c r="A14" s="328"/>
      <c r="B14" s="225"/>
      <c r="C14" s="67"/>
      <c r="D14" s="75"/>
      <c r="E14" s="106"/>
      <c r="F14" s="121"/>
      <c r="G14" s="491" t="s">
        <v>69</v>
      </c>
      <c r="H14" s="424"/>
      <c r="I14" s="424"/>
      <c r="J14" s="424"/>
      <c r="K14" s="424"/>
      <c r="L14" s="424"/>
      <c r="M14" s="424"/>
      <c r="N14" s="424"/>
      <c r="O14" s="424"/>
      <c r="P14" s="425"/>
      <c r="Q14" s="55"/>
      <c r="R14" s="55"/>
    </row>
    <row r="15" spans="1:18" s="58" customFormat="1" ht="33.950000000000003" customHeight="1">
      <c r="A15" s="328"/>
      <c r="B15" s="496" t="str">
        <f>'Salt DK'!H135</f>
        <v>NB: Det er ikke meningen, at fisk skal opbevares længe, men spises umiddelbart efter "Gravad"</v>
      </c>
      <c r="C15" s="497"/>
      <c r="D15" s="497"/>
      <c r="E15" s="497"/>
      <c r="F15" s="498"/>
      <c r="G15" s="487" t="s">
        <v>70</v>
      </c>
      <c r="H15" s="426"/>
      <c r="I15" s="426"/>
      <c r="J15" s="426"/>
      <c r="K15" s="426"/>
      <c r="L15" s="426"/>
      <c r="M15" s="426"/>
      <c r="N15" s="426"/>
      <c r="O15" s="426"/>
      <c r="P15" s="427"/>
      <c r="Q15" s="55"/>
      <c r="R15" s="55"/>
    </row>
    <row r="16" spans="1:18" s="58" customFormat="1" ht="33.950000000000003" customHeight="1" thickBot="1">
      <c r="A16" s="328"/>
      <c r="B16" s="504" t="str">
        <f>+'Salt DK'!H136</f>
        <v>NB: It is not intended that fish should be stored for a long time, but eaten immediately after "Gravad"</v>
      </c>
      <c r="C16" s="505"/>
      <c r="D16" s="505"/>
      <c r="E16" s="505"/>
      <c r="F16" s="506"/>
      <c r="G16" s="487" t="s">
        <v>306</v>
      </c>
      <c r="H16" s="426"/>
      <c r="I16" s="426"/>
      <c r="J16" s="426"/>
      <c r="K16" s="426"/>
      <c r="L16" s="426"/>
      <c r="M16" s="426"/>
      <c r="N16" s="426"/>
      <c r="O16" s="426"/>
      <c r="P16" s="427"/>
      <c r="Q16" s="55"/>
      <c r="R16" s="55"/>
    </row>
    <row r="17" spans="1:18" s="58" customFormat="1" ht="33.950000000000003" customHeight="1" thickBot="1">
      <c r="A17" s="328"/>
      <c r="B17" s="239">
        <f>+F17-E17</f>
        <v>3.879999999999999</v>
      </c>
      <c r="C17" s="238" t="s">
        <v>81</v>
      </c>
      <c r="D17" s="241" t="s">
        <v>82</v>
      </c>
      <c r="E17" s="240">
        <f>F4+F5</f>
        <v>19.908000000000001</v>
      </c>
      <c r="F17" s="123">
        <f>SUM(F4:F14)</f>
        <v>23.788</v>
      </c>
      <c r="G17" s="488" t="s">
        <v>307</v>
      </c>
      <c r="H17" s="450"/>
      <c r="I17" s="450"/>
      <c r="J17" s="450"/>
      <c r="K17" s="450"/>
      <c r="L17" s="450"/>
      <c r="M17" s="450"/>
      <c r="N17" s="450"/>
      <c r="O17" s="450"/>
      <c r="P17" s="451"/>
      <c r="Q17" s="55"/>
      <c r="R17" s="55"/>
    </row>
    <row r="18" spans="1:18" s="58" customFormat="1" ht="33.950000000000003" customHeight="1">
      <c r="A18" s="124"/>
      <c r="B18" s="125"/>
      <c r="C18" s="242">
        <f>+E3*100</f>
        <v>2.4</v>
      </c>
      <c r="D18" s="125" t="s">
        <v>17</v>
      </c>
      <c r="E18" s="85" t="str">
        <f>+F3</f>
        <v>Saltningsgrad</v>
      </c>
      <c r="F18" s="125"/>
      <c r="G18" s="519" t="s">
        <v>109</v>
      </c>
      <c r="H18" s="519"/>
      <c r="I18" s="519"/>
      <c r="J18" s="519"/>
      <c r="K18" s="519"/>
      <c r="L18" s="519"/>
      <c r="M18" s="519"/>
      <c r="N18" s="519"/>
      <c r="O18" s="519"/>
      <c r="P18" s="519"/>
      <c r="Q18" s="55"/>
      <c r="R18" s="55"/>
    </row>
    <row r="19" spans="1:18" ht="33.950000000000003" customHeight="1">
      <c r="A19" s="88"/>
      <c r="B19" s="223"/>
      <c r="C19" s="88" t="s">
        <v>18</v>
      </c>
      <c r="D19" s="88"/>
      <c r="E19" s="223"/>
      <c r="F19" s="125" t="s">
        <v>315</v>
      </c>
      <c r="G19" s="88"/>
      <c r="H19" s="88"/>
      <c r="I19" s="88"/>
      <c r="J19" s="88"/>
      <c r="K19" s="88"/>
      <c r="L19" s="88"/>
      <c r="M19" s="88"/>
      <c r="N19" s="88"/>
      <c r="O19" s="435" t="s">
        <v>19</v>
      </c>
      <c r="P19" s="435"/>
      <c r="Q19" s="86"/>
      <c r="R19" s="86"/>
    </row>
    <row r="20" spans="1:18" ht="33.950000000000003" customHeight="1">
      <c r="A20" s="127"/>
      <c r="B20" s="127"/>
      <c r="C20" s="92" t="s">
        <v>46</v>
      </c>
      <c r="D20" s="92"/>
      <c r="E20" s="93" t="s">
        <v>326</v>
      </c>
      <c r="F20" s="92" t="s">
        <v>51</v>
      </c>
      <c r="G20" s="430" t="s">
        <v>76</v>
      </c>
      <c r="H20" s="430"/>
      <c r="I20" s="430"/>
      <c r="J20" s="430"/>
      <c r="K20" s="128"/>
      <c r="L20" s="128"/>
      <c r="M20" s="128"/>
      <c r="N20" s="128"/>
      <c r="O20" s="128"/>
      <c r="P20" s="128"/>
      <c r="Q20" s="86"/>
      <c r="R20" s="86"/>
    </row>
    <row r="21" spans="1:18" ht="33.950000000000003" customHeight="1">
      <c r="A21" s="127"/>
      <c r="B21" s="127"/>
      <c r="C21" s="92" t="s">
        <v>45</v>
      </c>
      <c r="D21" s="92"/>
      <c r="E21" s="93" t="s">
        <v>327</v>
      </c>
      <c r="F21" s="92" t="s">
        <v>52</v>
      </c>
      <c r="G21" s="431" t="s">
        <v>77</v>
      </c>
      <c r="H21" s="431"/>
      <c r="I21" s="431"/>
      <c r="J21" s="431"/>
      <c r="K21" s="128"/>
      <c r="L21" s="128"/>
      <c r="M21" s="128"/>
      <c r="N21" s="128"/>
      <c r="O21" s="128"/>
      <c r="P21" s="128"/>
      <c r="Q21" s="86"/>
      <c r="R21" s="86"/>
    </row>
    <row r="22" spans="1:18" ht="33.950000000000003" customHeight="1">
      <c r="A22" s="97"/>
      <c r="B22" s="97"/>
      <c r="C22" s="92" t="s">
        <v>47</v>
      </c>
      <c r="D22" s="97"/>
      <c r="E22" s="95" t="s">
        <v>252</v>
      </c>
      <c r="F22" s="98" t="s">
        <v>53</v>
      </c>
      <c r="G22" s="432" t="s">
        <v>78</v>
      </c>
      <c r="H22" s="432"/>
      <c r="I22" s="432"/>
      <c r="J22" s="432"/>
      <c r="K22" s="86"/>
      <c r="L22" s="86"/>
      <c r="M22" s="86"/>
      <c r="N22" s="86"/>
      <c r="O22" s="86"/>
      <c r="P22" s="86"/>
      <c r="Q22" s="86"/>
      <c r="R22" s="86"/>
    </row>
    <row r="23" spans="1:18" ht="33.950000000000003" customHeight="1">
      <c r="A23" s="97"/>
      <c r="B23" s="97"/>
      <c r="C23" s="98" t="s">
        <v>72</v>
      </c>
      <c r="D23" s="97"/>
      <c r="E23" s="236" t="s">
        <v>314</v>
      </c>
      <c r="F23" s="237"/>
      <c r="G23" s="86"/>
      <c r="H23" s="86"/>
      <c r="I23" s="86"/>
      <c r="J23" s="86"/>
      <c r="K23" s="86"/>
      <c r="L23" s="86"/>
      <c r="M23" s="86"/>
      <c r="N23" s="86"/>
      <c r="O23" s="86"/>
      <c r="P23" s="86"/>
      <c r="Q23" s="86"/>
      <c r="R23" s="86"/>
    </row>
    <row r="24" spans="1:18" ht="33.950000000000003" customHeight="1">
      <c r="A24" s="97"/>
      <c r="B24" s="97"/>
      <c r="C24" s="92" t="s">
        <v>71</v>
      </c>
      <c r="D24" s="97"/>
      <c r="E24" s="85"/>
      <c r="F24" s="97"/>
      <c r="G24" s="86"/>
      <c r="H24" s="92"/>
      <c r="I24" s="92"/>
      <c r="J24" s="92"/>
      <c r="K24" s="92"/>
      <c r="L24" s="92"/>
      <c r="M24" s="100"/>
      <c r="N24" s="86"/>
      <c r="O24" s="86"/>
      <c r="P24" s="86"/>
      <c r="Q24" s="86"/>
      <c r="R24" s="86"/>
    </row>
    <row r="25" spans="1:18" ht="33.950000000000003" customHeight="1">
      <c r="A25" s="86"/>
      <c r="B25" s="101"/>
      <c r="C25" s="92" t="s">
        <v>73</v>
      </c>
      <c r="D25" s="86"/>
      <c r="E25" s="101"/>
      <c r="F25" s="101"/>
      <c r="G25" s="86"/>
      <c r="H25" s="92"/>
      <c r="I25" s="92"/>
      <c r="J25" s="92"/>
      <c r="K25" s="92"/>
      <c r="L25" s="92"/>
      <c r="M25" s="100"/>
      <c r="N25" s="86"/>
      <c r="O25" s="86"/>
      <c r="P25" s="86"/>
      <c r="Q25" s="86"/>
      <c r="R25" s="86"/>
    </row>
    <row r="26" spans="1:18" s="31" customFormat="1" ht="18.75">
      <c r="B26" s="243"/>
      <c r="C26" s="243"/>
      <c r="D26" s="243"/>
      <c r="E26" s="243"/>
      <c r="F26" s="243"/>
      <c r="G26" s="243"/>
      <c r="H26" s="243"/>
      <c r="I26" s="243"/>
    </row>
    <row r="27" spans="1:18" s="31" customFormat="1">
      <c r="B27" s="429" t="s">
        <v>323</v>
      </c>
      <c r="C27" s="429"/>
      <c r="D27" s="429"/>
      <c r="E27" s="429"/>
      <c r="F27" s="429"/>
      <c r="G27" s="244"/>
      <c r="H27" s="245"/>
      <c r="I27" s="245"/>
    </row>
    <row r="28" spans="1:18" s="31" customFormat="1" ht="18.75">
      <c r="B28" s="248"/>
      <c r="C28" s="12"/>
      <c r="D28" s="248"/>
      <c r="E28" s="248"/>
      <c r="F28" s="248"/>
      <c r="G28" s="244"/>
      <c r="H28" s="244"/>
      <c r="I28" s="244"/>
    </row>
    <row r="29" spans="1:18" s="31" customFormat="1" ht="18.75">
      <c r="B29" s="248"/>
      <c r="C29" s="12" t="s">
        <v>316</v>
      </c>
      <c r="D29" s="12">
        <v>553</v>
      </c>
      <c r="E29" s="248" t="s">
        <v>98</v>
      </c>
      <c r="F29" s="248"/>
    </row>
    <row r="30" spans="1:18" s="31" customFormat="1" ht="18.75">
      <c r="B30" s="248"/>
      <c r="C30" s="12" t="s">
        <v>317</v>
      </c>
      <c r="D30" s="12">
        <v>25</v>
      </c>
      <c r="E30" s="248" t="s">
        <v>98</v>
      </c>
      <c r="F30" s="248"/>
    </row>
    <row r="31" spans="1:18" s="31" customFormat="1" ht="19.5" thickBot="1">
      <c r="B31" s="249"/>
      <c r="C31" s="250" t="s">
        <v>318</v>
      </c>
      <c r="D31" s="250">
        <f>SUM(D29:D30)</f>
        <v>578</v>
      </c>
      <c r="E31" s="252" t="s">
        <v>98</v>
      </c>
      <c r="F31" s="249"/>
      <c r="G31" s="243"/>
      <c r="H31" s="243"/>
      <c r="I31" s="243"/>
    </row>
    <row r="32" spans="1:18" s="31" customFormat="1" ht="19.5" thickTop="1">
      <c r="B32" s="248"/>
      <c r="C32" s="12"/>
      <c r="D32" s="12"/>
      <c r="E32" s="248"/>
      <c r="F32" s="248"/>
    </row>
    <row r="33" spans="2:10" s="31" customFormat="1" ht="18.75">
      <c r="B33" s="248"/>
      <c r="C33" s="12" t="s">
        <v>320</v>
      </c>
      <c r="D33" s="12">
        <v>528</v>
      </c>
      <c r="E33" s="248" t="s">
        <v>98</v>
      </c>
      <c r="F33" s="248"/>
    </row>
    <row r="34" spans="2:10" s="31" customFormat="1" ht="18.75">
      <c r="B34" s="248"/>
      <c r="C34" s="12" t="s">
        <v>319</v>
      </c>
      <c r="D34" s="12">
        <v>47</v>
      </c>
      <c r="E34" s="248" t="s">
        <v>98</v>
      </c>
      <c r="F34" s="248"/>
    </row>
    <row r="35" spans="2:10" s="31" customFormat="1" ht="19.5" thickBot="1">
      <c r="B35" s="248"/>
      <c r="C35" s="250" t="s">
        <v>318</v>
      </c>
      <c r="D35" s="250">
        <f>SUM(D33:D34)</f>
        <v>575</v>
      </c>
      <c r="E35" s="252" t="s">
        <v>98</v>
      </c>
      <c r="F35" s="251" t="s">
        <v>328</v>
      </c>
      <c r="G35" s="246"/>
      <c r="H35" s="246"/>
    </row>
    <row r="36" spans="2:10" s="31" customFormat="1" ht="19.5" thickTop="1">
      <c r="B36" s="248"/>
      <c r="C36" s="12"/>
      <c r="D36" s="12"/>
      <c r="E36" s="248"/>
      <c r="F36" s="248"/>
    </row>
    <row r="37" spans="2:10" s="31" customFormat="1" ht="19.5" thickBot="1">
      <c r="B37" s="12"/>
      <c r="C37" s="250" t="s">
        <v>324</v>
      </c>
      <c r="D37" s="250">
        <f>D31-D35</f>
        <v>3</v>
      </c>
      <c r="E37" s="252" t="s">
        <v>98</v>
      </c>
      <c r="F37" s="251" t="s">
        <v>331</v>
      </c>
      <c r="G37" s="246"/>
      <c r="H37" s="246"/>
    </row>
    <row r="38" spans="2:10" s="31" customFormat="1" ht="19.5" thickTop="1">
      <c r="B38" s="248"/>
      <c r="C38" s="12"/>
      <c r="D38" s="12"/>
      <c r="E38" s="248"/>
      <c r="F38" s="248"/>
    </row>
    <row r="39" spans="2:10" s="31" customFormat="1" ht="18.75" customHeight="1" thickBot="1">
      <c r="B39" s="248"/>
      <c r="C39" s="253" t="s">
        <v>321</v>
      </c>
      <c r="D39" s="253">
        <v>4.5</v>
      </c>
      <c r="E39" s="254" t="s">
        <v>322</v>
      </c>
      <c r="F39" s="247"/>
      <c r="G39" s="247"/>
      <c r="H39" s="247"/>
      <c r="I39" s="247"/>
      <c r="J39" s="247"/>
    </row>
    <row r="40" spans="2:10" s="31" customFormat="1" ht="18.75" customHeight="1" thickTop="1">
      <c r="B40" s="244"/>
      <c r="C40" s="247"/>
      <c r="D40" s="247"/>
      <c r="E40" s="247"/>
      <c r="F40" s="247"/>
      <c r="G40" s="247"/>
      <c r="H40" s="247"/>
      <c r="I40" s="247"/>
      <c r="J40" s="247"/>
    </row>
    <row r="41" spans="2:10" s="31" customFormat="1" ht="19.5" thickBot="1">
      <c r="C41" s="518" t="s">
        <v>325</v>
      </c>
      <c r="D41" s="518"/>
      <c r="E41" s="518"/>
      <c r="F41" s="518"/>
      <c r="G41" s="518"/>
      <c r="H41" s="518"/>
    </row>
    <row r="42" spans="2:10" s="31" customFormat="1" ht="19.5" thickTop="1">
      <c r="B42" s="244"/>
      <c r="E42" s="244"/>
      <c r="F42" s="244"/>
    </row>
    <row r="43" spans="2:10" s="31" customFormat="1" ht="18.75">
      <c r="B43" s="244"/>
      <c r="C43"/>
      <c r="E43"/>
      <c r="F43" s="244"/>
    </row>
    <row r="44" spans="2:10" s="31" customFormat="1" ht="18.75">
      <c r="B44" s="244"/>
      <c r="E44" s="244"/>
      <c r="F44" s="244"/>
    </row>
    <row r="45" spans="2:10" s="31" customFormat="1" ht="18.75">
      <c r="B45" s="244"/>
      <c r="E45" s="244"/>
      <c r="F45" s="244"/>
    </row>
    <row r="46" spans="2:10" s="31" customFormat="1" ht="18.75">
      <c r="B46" s="244"/>
      <c r="E46" s="244"/>
      <c r="F46" s="244"/>
    </row>
    <row r="47" spans="2:10" s="31" customFormat="1" ht="18.75">
      <c r="B47" s="244"/>
      <c r="E47" s="244"/>
      <c r="F47" s="244"/>
    </row>
    <row r="48" spans="2:10" s="31" customFormat="1" ht="18.75">
      <c r="B48" s="244"/>
      <c r="E48" s="244"/>
      <c r="F48" s="244"/>
    </row>
    <row r="49" spans="2:6" s="31" customFormat="1" ht="18.75">
      <c r="B49" s="244"/>
      <c r="E49" s="244"/>
      <c r="F49" s="244"/>
    </row>
    <row r="50" spans="2:6" s="31" customFormat="1" ht="18.75">
      <c r="B50" s="244"/>
      <c r="E50" s="244"/>
      <c r="F50" s="244"/>
    </row>
    <row r="51" spans="2:6" s="31" customFormat="1" ht="18.75">
      <c r="B51" s="244"/>
      <c r="E51" s="244"/>
      <c r="F51" s="244"/>
    </row>
    <row r="52" spans="2:6" s="31" customFormat="1" ht="18.75">
      <c r="B52" s="244"/>
      <c r="E52" s="244"/>
      <c r="F52" s="244"/>
    </row>
    <row r="53" spans="2:6" s="31" customFormat="1" ht="18.75">
      <c r="B53" s="244"/>
      <c r="E53" s="244"/>
      <c r="F53" s="244"/>
    </row>
    <row r="54" spans="2:6" s="31" customFormat="1" ht="18.75">
      <c r="B54" s="244"/>
      <c r="E54" s="244"/>
      <c r="F54" s="244"/>
    </row>
    <row r="55" spans="2:6" s="31" customFormat="1" ht="18.75">
      <c r="B55" s="244"/>
      <c r="E55" s="244"/>
      <c r="F55" s="244"/>
    </row>
    <row r="56" spans="2:6">
      <c r="C56" s="90" t="s">
        <v>332</v>
      </c>
      <c r="E56" s="256" t="s">
        <v>333</v>
      </c>
    </row>
    <row r="58" spans="2:6">
      <c r="C58"/>
    </row>
    <row r="69" spans="4:4">
      <c r="D69" s="103" t="s">
        <v>334</v>
      </c>
    </row>
  </sheetData>
  <sheetProtection password="D7AA" sheet="1" objects="1" scenarios="1"/>
  <mergeCells count="29">
    <mergeCell ref="B27:F27"/>
    <mergeCell ref="C41:H41"/>
    <mergeCell ref="G22:J22"/>
    <mergeCell ref="G11:P11"/>
    <mergeCell ref="G12:P12"/>
    <mergeCell ref="G13:P13"/>
    <mergeCell ref="G14:P14"/>
    <mergeCell ref="G17:P17"/>
    <mergeCell ref="G18:P18"/>
    <mergeCell ref="O19:P19"/>
    <mergeCell ref="G20:J20"/>
    <mergeCell ref="G21:J21"/>
    <mergeCell ref="B15:F15"/>
    <mergeCell ref="B16:F16"/>
    <mergeCell ref="B1:D1"/>
    <mergeCell ref="G1:G2"/>
    <mergeCell ref="H1:H2"/>
    <mergeCell ref="G15:P15"/>
    <mergeCell ref="G16:P16"/>
    <mergeCell ref="G5:P5"/>
    <mergeCell ref="G6:P6"/>
    <mergeCell ref="G7:P7"/>
    <mergeCell ref="G8:P8"/>
    <mergeCell ref="G9:P9"/>
    <mergeCell ref="G10:P10"/>
    <mergeCell ref="I1:P2"/>
    <mergeCell ref="H3:P3"/>
    <mergeCell ref="B2:D2"/>
    <mergeCell ref="G4:P4"/>
  </mergeCells>
  <hyperlinks>
    <hyperlink ref="G21" r:id="rId1"/>
  </hyperlinks>
  <printOptions horizontalCentered="1" verticalCentered="1"/>
  <pageMargins left="0.51181102362204722" right="0" top="0" bottom="0" header="0.78740157480314965" footer="0.78740157480314965"/>
  <pageSetup paperSize="9" scale="54" orientation="landscape" r:id="rId2"/>
  <headerFooter>
    <oddHeader>&amp;C&amp;16Udarbejdet af Jørgen Walter ©
www.walter-lystfisker.dk 
COPYRIGHT © 2014</oddHeader>
    <oddFooter>&amp;C&amp;16&amp;A</oddFooter>
  </headerFooter>
  <ignoredErrors>
    <ignoredError sqref="C18" unlockedFormula="1"/>
  </ignoredErrors>
  <drawing r:id="rId3"/>
</worksheet>
</file>

<file path=xl/worksheets/sheet9.xml><?xml version="1.0" encoding="utf-8"?>
<worksheet xmlns="http://schemas.openxmlformats.org/spreadsheetml/2006/main" xmlns:r="http://schemas.openxmlformats.org/officeDocument/2006/relationships">
  <sheetPr>
    <pageSetUpPr fitToPage="1"/>
  </sheetPr>
  <dimension ref="A1:R100"/>
  <sheetViews>
    <sheetView zoomScale="90" zoomScaleNormal="90" workbookViewId="0">
      <selection activeCell="B5" sqref="B5"/>
    </sheetView>
  </sheetViews>
  <sheetFormatPr defaultRowHeight="21"/>
  <cols>
    <col min="1" max="1" width="2.7109375" style="90" customWidth="1"/>
    <col min="2" max="2" width="11.5703125" style="103" bestFit="1" customWidth="1"/>
    <col min="3" max="3" width="33.7109375" style="90" customWidth="1"/>
    <col min="4" max="4" width="39.7109375" style="90" bestFit="1" customWidth="1"/>
    <col min="5" max="5" width="12.7109375" style="103" customWidth="1"/>
    <col min="6" max="6" width="33" style="103" bestFit="1" customWidth="1"/>
    <col min="7" max="7" width="14.28515625" style="90" customWidth="1"/>
    <col min="8" max="8" width="14.85546875" style="90" customWidth="1"/>
    <col min="9" max="16" width="10.7109375" style="90" customWidth="1"/>
    <col min="17" max="16384" width="9.140625" style="90"/>
  </cols>
  <sheetData>
    <row r="1" spans="1:18" s="58" customFormat="1" ht="33.950000000000003" customHeight="1">
      <c r="A1" s="329"/>
      <c r="B1" s="452" t="s">
        <v>335</v>
      </c>
      <c r="C1" s="453"/>
      <c r="D1" s="485"/>
      <c r="E1" s="2">
        <v>1</v>
      </c>
      <c r="F1" s="292" t="s">
        <v>54</v>
      </c>
      <c r="G1" s="6">
        <v>108</v>
      </c>
      <c r="H1" s="291" t="s">
        <v>86</v>
      </c>
      <c r="I1" s="479" t="str">
        <f>CONCATENATE('Salt DK'!J171,'Salt DK'!M157,'Salt DK'!N157)</f>
        <v>Jeg går efter en max grænseværdi af Nitrit 108 mg / kg kød</v>
      </c>
      <c r="J1" s="480"/>
      <c r="K1" s="480"/>
      <c r="L1" s="480"/>
      <c r="M1" s="480"/>
      <c r="N1" s="480"/>
      <c r="O1" s="480"/>
      <c r="P1" s="481"/>
      <c r="Q1" s="55"/>
      <c r="R1" s="55"/>
    </row>
    <row r="2" spans="1:18" s="58" customFormat="1" ht="33.950000000000003" customHeight="1" thickBot="1">
      <c r="A2" s="329"/>
      <c r="B2" s="493" t="s">
        <v>336</v>
      </c>
      <c r="C2" s="494"/>
      <c r="D2" s="495"/>
      <c r="E2" s="3">
        <v>0.92</v>
      </c>
      <c r="F2" s="294" t="s">
        <v>55</v>
      </c>
      <c r="G2" s="7">
        <f>'Salt DK'!M158</f>
        <v>108</v>
      </c>
      <c r="H2" s="60" t="s">
        <v>86</v>
      </c>
      <c r="I2" s="482" t="str">
        <f>CONCATENATE('Salt DK'!J172,'Salt DK'!M157,'Salt DK'!P157)</f>
        <v>I go for a max limit of Nitrite 108 mg / kg meat</v>
      </c>
      <c r="J2" s="483"/>
      <c r="K2" s="483"/>
      <c r="L2" s="483"/>
      <c r="M2" s="483"/>
      <c r="N2" s="483"/>
      <c r="O2" s="483"/>
      <c r="P2" s="484"/>
      <c r="Q2" s="55"/>
      <c r="R2" s="55"/>
    </row>
    <row r="3" spans="1:18" s="58" customFormat="1" ht="33.950000000000003" customHeight="1" thickBot="1">
      <c r="A3" s="329"/>
      <c r="B3" s="61" t="s">
        <v>250</v>
      </c>
      <c r="C3" s="60" t="s">
        <v>6</v>
      </c>
      <c r="D3" s="118" t="s">
        <v>15</v>
      </c>
      <c r="E3" s="4">
        <v>6.0000000000000001E-3</v>
      </c>
      <c r="F3" s="62" t="s">
        <v>94</v>
      </c>
      <c r="G3" s="331" t="s">
        <v>338</v>
      </c>
      <c r="H3" s="287">
        <f>100%-(E2/E1)</f>
        <v>7.999999999999996E-2</v>
      </c>
      <c r="I3" s="473" t="s">
        <v>60</v>
      </c>
      <c r="J3" s="473"/>
      <c r="K3" s="473"/>
      <c r="L3" s="473"/>
      <c r="M3" s="473"/>
      <c r="N3" s="473"/>
      <c r="O3" s="473"/>
      <c r="P3" s="474"/>
      <c r="Q3" s="55"/>
      <c r="R3" s="55"/>
    </row>
    <row r="4" spans="1:18" s="58" customFormat="1" ht="33.950000000000003" customHeight="1">
      <c r="A4" s="329"/>
      <c r="B4" s="8">
        <v>12</v>
      </c>
      <c r="C4" s="119" t="s">
        <v>95</v>
      </c>
      <c r="D4" s="119" t="s">
        <v>96</v>
      </c>
      <c r="E4" s="105">
        <f t="shared" ref="E4:E11" si="0">+$E$1*B4</f>
        <v>12</v>
      </c>
      <c r="F4" s="210">
        <f>+E4</f>
        <v>12</v>
      </c>
      <c r="G4" s="460" t="s">
        <v>635</v>
      </c>
      <c r="H4" s="460"/>
      <c r="I4" s="460"/>
      <c r="J4" s="460"/>
      <c r="K4" s="460"/>
      <c r="L4" s="460"/>
      <c r="M4" s="460"/>
      <c r="N4" s="460"/>
      <c r="O4" s="460"/>
      <c r="P4" s="461"/>
      <c r="Q4" s="55"/>
      <c r="R4" s="55"/>
    </row>
    <row r="5" spans="1:18" s="58" customFormat="1" ht="33.950000000000003" customHeight="1">
      <c r="A5" s="329"/>
      <c r="B5" s="9">
        <v>18</v>
      </c>
      <c r="C5" s="109" t="s">
        <v>110</v>
      </c>
      <c r="D5" s="109" t="s">
        <v>111</v>
      </c>
      <c r="E5" s="110">
        <f t="shared" si="0"/>
        <v>18</v>
      </c>
      <c r="F5" s="120">
        <f>+E5</f>
        <v>18</v>
      </c>
      <c r="G5" s="458" t="s">
        <v>636</v>
      </c>
      <c r="H5" s="458"/>
      <c r="I5" s="458"/>
      <c r="J5" s="458"/>
      <c r="K5" s="458"/>
      <c r="L5" s="458"/>
      <c r="M5" s="458"/>
      <c r="N5" s="458"/>
      <c r="O5" s="458"/>
      <c r="P5" s="459"/>
      <c r="Q5" s="55"/>
      <c r="R5" s="55"/>
    </row>
    <row r="6" spans="1:18" s="58" customFormat="1" ht="33.950000000000003" customHeight="1" thickBot="1">
      <c r="A6" s="329"/>
      <c r="B6" s="61">
        <v>7</v>
      </c>
      <c r="C6" s="71" t="s">
        <v>337</v>
      </c>
      <c r="D6" s="71" t="s">
        <v>339</v>
      </c>
      <c r="E6" s="107">
        <f t="shared" si="0"/>
        <v>7</v>
      </c>
      <c r="F6" s="211">
        <f>+E6</f>
        <v>7</v>
      </c>
      <c r="G6" s="460" t="s">
        <v>20</v>
      </c>
      <c r="H6" s="460"/>
      <c r="I6" s="460"/>
      <c r="J6" s="460"/>
      <c r="K6" s="460"/>
      <c r="L6" s="460"/>
      <c r="M6" s="460"/>
      <c r="N6" s="460"/>
      <c r="O6" s="460"/>
      <c r="P6" s="461"/>
      <c r="Q6" s="55"/>
      <c r="R6" s="55"/>
    </row>
    <row r="7" spans="1:18" s="58" customFormat="1" ht="33.950000000000003" customHeight="1">
      <c r="A7" s="329"/>
      <c r="B7" s="108">
        <v>2</v>
      </c>
      <c r="C7" s="109" t="s">
        <v>34</v>
      </c>
      <c r="D7" s="109" t="s">
        <v>125</v>
      </c>
      <c r="E7" s="110">
        <f t="shared" si="0"/>
        <v>2</v>
      </c>
      <c r="F7" s="120">
        <f t="shared" ref="F7:F12" si="1">ROUND(E7,0)</f>
        <v>2</v>
      </c>
      <c r="G7" s="460" t="s">
        <v>21</v>
      </c>
      <c r="H7" s="460"/>
      <c r="I7" s="460"/>
      <c r="J7" s="460"/>
      <c r="K7" s="460"/>
      <c r="L7" s="460"/>
      <c r="M7" s="460"/>
      <c r="N7" s="460"/>
      <c r="O7" s="460"/>
      <c r="P7" s="461"/>
      <c r="Q7" s="55"/>
      <c r="R7" s="55"/>
    </row>
    <row r="8" spans="1:18" s="58" customFormat="1" ht="33.950000000000003" customHeight="1">
      <c r="A8" s="329"/>
      <c r="B8" s="293">
        <v>1</v>
      </c>
      <c r="C8" s="67" t="s">
        <v>83</v>
      </c>
      <c r="D8" s="67" t="s">
        <v>84</v>
      </c>
      <c r="E8" s="106">
        <f t="shared" si="0"/>
        <v>1</v>
      </c>
      <c r="F8" s="121">
        <f t="shared" si="1"/>
        <v>1</v>
      </c>
      <c r="G8" s="422" t="str">
        <f>CONCATENATE("Det giver en saltningsgrad på ",$C$18*100," %")</f>
        <v>Det giver en saltningsgrad på 3 %</v>
      </c>
      <c r="H8" s="422"/>
      <c r="I8" s="422"/>
      <c r="J8" s="422"/>
      <c r="K8" s="422"/>
      <c r="L8" s="422"/>
      <c r="M8" s="422"/>
      <c r="N8" s="422"/>
      <c r="O8" s="422"/>
      <c r="P8" s="423"/>
      <c r="Q8" s="55"/>
      <c r="R8" s="55"/>
    </row>
    <row r="9" spans="1:18" s="58" customFormat="1" ht="33.950000000000003" customHeight="1">
      <c r="A9" s="329"/>
      <c r="B9" s="293">
        <v>2</v>
      </c>
      <c r="C9" s="67" t="s">
        <v>37</v>
      </c>
      <c r="D9" s="75" t="s">
        <v>38</v>
      </c>
      <c r="E9" s="106">
        <f t="shared" si="0"/>
        <v>2</v>
      </c>
      <c r="F9" s="121">
        <f t="shared" si="1"/>
        <v>2</v>
      </c>
      <c r="G9" s="464" t="str">
        <f>CONCATENATE("It gives a degree of salting ",$C$18*100," %")</f>
        <v>It gives a degree of salting 3 %</v>
      </c>
      <c r="H9" s="464"/>
      <c r="I9" s="464"/>
      <c r="J9" s="464"/>
      <c r="K9" s="464"/>
      <c r="L9" s="464"/>
      <c r="M9" s="464"/>
      <c r="N9" s="464"/>
      <c r="O9" s="464"/>
      <c r="P9" s="465"/>
      <c r="Q9" s="55"/>
      <c r="R9" s="55"/>
    </row>
    <row r="10" spans="1:18" s="58" customFormat="1" ht="33.950000000000003" customHeight="1">
      <c r="A10" s="329"/>
      <c r="B10" s="293">
        <v>3</v>
      </c>
      <c r="C10" s="67" t="s">
        <v>25</v>
      </c>
      <c r="D10" s="67" t="s">
        <v>30</v>
      </c>
      <c r="E10" s="106">
        <f t="shared" si="0"/>
        <v>3</v>
      </c>
      <c r="F10" s="121">
        <f t="shared" si="1"/>
        <v>3</v>
      </c>
      <c r="G10" s="486" t="str">
        <f>IF($H$3&lt;5%,C20,IF($H$3&lt;10.1%,C21,IF($H$3&gt;=10.1%,C22,"ERR")))</f>
        <v>Vægt tab er fint -Weight loss is fine</v>
      </c>
      <c r="H10" s="433"/>
      <c r="I10" s="433"/>
      <c r="J10" s="433"/>
      <c r="K10" s="433"/>
      <c r="L10" s="433"/>
      <c r="M10" s="433"/>
      <c r="N10" s="433"/>
      <c r="O10" s="433"/>
      <c r="P10" s="434"/>
      <c r="Q10" s="55"/>
      <c r="R10" s="55"/>
    </row>
    <row r="11" spans="1:18" s="58" customFormat="1" ht="33.950000000000003" customHeight="1">
      <c r="A11" s="329"/>
      <c r="B11" s="293">
        <v>2</v>
      </c>
      <c r="C11" s="67" t="s">
        <v>440</v>
      </c>
      <c r="D11" s="201" t="s">
        <v>614</v>
      </c>
      <c r="E11" s="106">
        <f t="shared" si="0"/>
        <v>2</v>
      </c>
      <c r="F11" s="121">
        <f t="shared" si="1"/>
        <v>2</v>
      </c>
      <c r="G11" s="486" t="str">
        <f>IF($G$10=C20,C23,IF($G$10=C21,C24,IF($G$10&gt;=C22,C25,"ERR")))</f>
        <v>God holdbarhed - Good durability</v>
      </c>
      <c r="H11" s="433"/>
      <c r="I11" s="433"/>
      <c r="J11" s="433"/>
      <c r="K11" s="433"/>
      <c r="L11" s="433"/>
      <c r="M11" s="433"/>
      <c r="N11" s="433"/>
      <c r="O11" s="433"/>
      <c r="P11" s="434"/>
      <c r="Q11" s="55"/>
      <c r="R11" s="55"/>
    </row>
    <row r="12" spans="1:18" s="58" customFormat="1" ht="33.950000000000003" customHeight="1">
      <c r="A12" s="329"/>
      <c r="B12" s="76">
        <v>1</v>
      </c>
      <c r="C12" s="77" t="s">
        <v>454</v>
      </c>
      <c r="D12" s="78" t="s">
        <v>615</v>
      </c>
      <c r="E12" s="106">
        <f>+$E$1*B12</f>
        <v>1</v>
      </c>
      <c r="F12" s="121">
        <f t="shared" si="1"/>
        <v>1</v>
      </c>
      <c r="G12" s="486" t="str">
        <f>IF('Salt DK'!M158&lt;='Salt DK'!M157,'Salt DK'!B174,'Salt DK'!J174)</f>
        <v>Aktuel tilsat mængde af Nitrit 108 mg / kg kød</v>
      </c>
      <c r="H12" s="433"/>
      <c r="I12" s="433"/>
      <c r="J12" s="433"/>
      <c r="K12" s="433"/>
      <c r="L12" s="433"/>
      <c r="M12" s="433"/>
      <c r="N12" s="433"/>
      <c r="O12" s="433"/>
      <c r="P12" s="434"/>
      <c r="Q12" s="55"/>
      <c r="R12" s="55"/>
    </row>
    <row r="13" spans="1:18" s="58" customFormat="1" ht="33.950000000000003" customHeight="1">
      <c r="A13" s="329"/>
      <c r="B13" s="293">
        <v>1</v>
      </c>
      <c r="C13" s="67" t="s">
        <v>11</v>
      </c>
      <c r="D13" s="201" t="s">
        <v>232</v>
      </c>
      <c r="E13" s="106">
        <f>+$E$1*B13</f>
        <v>1</v>
      </c>
      <c r="F13" s="121">
        <f t="shared" ref="F13" si="2">ROUND(E13,0)</f>
        <v>1</v>
      </c>
      <c r="G13" s="490" t="str">
        <f>IF('Salt DK'!M158&lt;='Salt DK'!M157,'Salt DK'!B112,'Salt DK'!J112)</f>
        <v>Actual added amount of Nitrite 108 mg / kg meat</v>
      </c>
      <c r="H13" s="464"/>
      <c r="I13" s="464"/>
      <c r="J13" s="464"/>
      <c r="K13" s="464"/>
      <c r="L13" s="464"/>
      <c r="M13" s="464"/>
      <c r="N13" s="464"/>
      <c r="O13" s="464"/>
      <c r="P13" s="465"/>
      <c r="Q13" s="55"/>
      <c r="R13" s="55"/>
    </row>
    <row r="14" spans="1:18" s="58" customFormat="1" ht="33.950000000000003" customHeight="1">
      <c r="A14" s="329"/>
      <c r="B14" s="293"/>
      <c r="C14" s="67"/>
      <c r="D14" s="201"/>
      <c r="E14" s="106"/>
      <c r="F14" s="121"/>
      <c r="G14" s="491" t="s">
        <v>69</v>
      </c>
      <c r="H14" s="424"/>
      <c r="I14" s="424"/>
      <c r="J14" s="424"/>
      <c r="K14" s="424"/>
      <c r="L14" s="424"/>
      <c r="M14" s="424"/>
      <c r="N14" s="424"/>
      <c r="O14" s="424"/>
      <c r="P14" s="425"/>
      <c r="Q14" s="55"/>
      <c r="R14" s="55"/>
    </row>
    <row r="15" spans="1:18" s="58" customFormat="1" ht="33.950000000000003" customHeight="1">
      <c r="A15" s="329"/>
      <c r="B15" s="496" t="s">
        <v>510</v>
      </c>
      <c r="C15" s="497"/>
      <c r="D15" s="497"/>
      <c r="E15" s="497"/>
      <c r="F15" s="498"/>
      <c r="G15" s="487" t="s">
        <v>70</v>
      </c>
      <c r="H15" s="426"/>
      <c r="I15" s="426"/>
      <c r="J15" s="426"/>
      <c r="K15" s="426"/>
      <c r="L15" s="426"/>
      <c r="M15" s="426"/>
      <c r="N15" s="426"/>
      <c r="O15" s="426"/>
      <c r="P15" s="427"/>
      <c r="Q15" s="55"/>
      <c r="R15" s="55"/>
    </row>
    <row r="16" spans="1:18" s="58" customFormat="1" ht="33.950000000000003" customHeight="1" thickBot="1">
      <c r="A16" s="329"/>
      <c r="B16" s="523" t="s">
        <v>511</v>
      </c>
      <c r="C16" s="524"/>
      <c r="D16" s="524"/>
      <c r="E16" s="524"/>
      <c r="F16" s="525"/>
      <c r="G16" s="487" t="s">
        <v>74</v>
      </c>
      <c r="H16" s="426"/>
      <c r="I16" s="426"/>
      <c r="J16" s="426"/>
      <c r="K16" s="426"/>
      <c r="L16" s="426"/>
      <c r="M16" s="426"/>
      <c r="N16" s="426"/>
      <c r="O16" s="426"/>
      <c r="P16" s="427"/>
      <c r="Q16" s="55"/>
      <c r="R16" s="55"/>
    </row>
    <row r="17" spans="1:18" s="58" customFormat="1" ht="33.950000000000003" customHeight="1" thickBot="1">
      <c r="A17" s="329"/>
      <c r="B17" s="81">
        <f>+F17-E17</f>
        <v>12</v>
      </c>
      <c r="C17" s="82" t="s">
        <v>81</v>
      </c>
      <c r="D17" s="82" t="s">
        <v>82</v>
      </c>
      <c r="E17" s="113">
        <f>F4+F5+F6</f>
        <v>37</v>
      </c>
      <c r="F17" s="123">
        <f>SUM(F4:F16)</f>
        <v>49</v>
      </c>
      <c r="G17" s="488" t="s">
        <v>75</v>
      </c>
      <c r="H17" s="450"/>
      <c r="I17" s="450"/>
      <c r="J17" s="450"/>
      <c r="K17" s="450"/>
      <c r="L17" s="450"/>
      <c r="M17" s="450"/>
      <c r="N17" s="450"/>
      <c r="O17" s="450"/>
      <c r="P17" s="451"/>
      <c r="Q17" s="55"/>
      <c r="R17" s="55"/>
    </row>
    <row r="18" spans="1:18" s="58" customFormat="1" ht="51" customHeight="1" thickBot="1">
      <c r="A18" s="330"/>
      <c r="B18" s="327"/>
      <c r="C18" s="326">
        <f>ROUND((E4+E5)/(E1*1000),3)</f>
        <v>0.03</v>
      </c>
      <c r="D18" s="428" t="s">
        <v>114</v>
      </c>
      <c r="E18" s="428"/>
      <c r="F18" s="428"/>
      <c r="G18" s="437" t="s">
        <v>604</v>
      </c>
      <c r="H18" s="438"/>
      <c r="I18" s="438"/>
      <c r="J18" s="438"/>
      <c r="K18" s="438"/>
      <c r="L18" s="438"/>
      <c r="M18" s="438"/>
      <c r="N18" s="438"/>
      <c r="O18" s="438"/>
      <c r="P18" s="439"/>
      <c r="Q18" s="55"/>
      <c r="R18" s="55"/>
    </row>
    <row r="19" spans="1:18" ht="33.950000000000003" customHeight="1">
      <c r="A19" s="88"/>
      <c r="B19" s="257"/>
      <c r="C19" s="88" t="s">
        <v>18</v>
      </c>
      <c r="D19" s="88"/>
      <c r="E19" s="257"/>
      <c r="F19" s="257"/>
      <c r="G19" s="88"/>
      <c r="H19" s="88"/>
      <c r="I19" s="88"/>
      <c r="J19" s="88"/>
      <c r="K19" s="88"/>
      <c r="L19" s="88"/>
      <c r="M19" s="88"/>
      <c r="N19" s="88"/>
      <c r="O19" s="435" t="s">
        <v>19</v>
      </c>
      <c r="P19" s="435"/>
      <c r="Q19" s="86"/>
      <c r="R19" s="86"/>
    </row>
    <row r="20" spans="1:18" ht="33.950000000000003" customHeight="1">
      <c r="A20" s="127"/>
      <c r="B20" s="127"/>
      <c r="C20" s="92" t="s">
        <v>46</v>
      </c>
      <c r="D20" s="92"/>
      <c r="E20" s="93" t="s">
        <v>637</v>
      </c>
      <c r="F20" s="94" t="s">
        <v>51</v>
      </c>
      <c r="G20" s="430" t="s">
        <v>76</v>
      </c>
      <c r="H20" s="430"/>
      <c r="I20" s="430"/>
      <c r="J20" s="430"/>
      <c r="K20" s="436" t="s">
        <v>109</v>
      </c>
      <c r="L20" s="436"/>
      <c r="M20" s="436"/>
      <c r="N20" s="436"/>
      <c r="O20" s="436"/>
      <c r="P20" s="436"/>
      <c r="Q20" s="86"/>
      <c r="R20" s="86"/>
    </row>
    <row r="21" spans="1:18" ht="33.950000000000003" customHeight="1">
      <c r="A21" s="127"/>
      <c r="B21" s="127"/>
      <c r="C21" s="92" t="s">
        <v>45</v>
      </c>
      <c r="D21" s="92"/>
      <c r="E21" s="93" t="s">
        <v>638</v>
      </c>
      <c r="F21" s="94" t="s">
        <v>52</v>
      </c>
      <c r="G21" s="431" t="s">
        <v>77</v>
      </c>
      <c r="H21" s="431"/>
      <c r="I21" s="431"/>
      <c r="J21" s="431"/>
      <c r="K21" s="128"/>
      <c r="L21" s="128"/>
      <c r="M21" s="128"/>
      <c r="N21" s="128"/>
      <c r="O21" s="128"/>
      <c r="P21" s="128"/>
      <c r="Q21" s="86"/>
      <c r="R21" s="86"/>
    </row>
    <row r="22" spans="1:18" ht="33.950000000000003" customHeight="1">
      <c r="A22" s="97"/>
      <c r="B22" s="97"/>
      <c r="C22" s="92" t="s">
        <v>47</v>
      </c>
      <c r="D22" s="97"/>
      <c r="E22" s="95" t="s">
        <v>252</v>
      </c>
      <c r="F22" s="96" t="s">
        <v>53</v>
      </c>
      <c r="G22" s="432" t="s">
        <v>78</v>
      </c>
      <c r="H22" s="432"/>
      <c r="I22" s="432"/>
      <c r="J22" s="432"/>
      <c r="K22" s="86"/>
      <c r="L22" s="86"/>
      <c r="M22" s="86"/>
      <c r="N22" s="86"/>
      <c r="O22" s="86"/>
      <c r="P22" s="86"/>
      <c r="Q22" s="86"/>
      <c r="R22" s="86"/>
    </row>
    <row r="23" spans="1:18" ht="33.950000000000003" customHeight="1">
      <c r="A23" s="97"/>
      <c r="B23" s="97"/>
      <c r="C23" s="98" t="s">
        <v>72</v>
      </c>
      <c r="D23" s="97"/>
      <c r="E23" s="98" t="s">
        <v>603</v>
      </c>
      <c r="F23" s="97"/>
      <c r="G23" s="86"/>
      <c r="H23" s="86"/>
      <c r="I23" s="86"/>
      <c r="J23" s="86"/>
      <c r="K23" s="86"/>
      <c r="L23" s="86"/>
      <c r="M23" s="86"/>
      <c r="N23" s="86"/>
      <c r="O23" s="86"/>
      <c r="P23" s="86"/>
      <c r="Q23" s="86"/>
      <c r="R23" s="86"/>
    </row>
    <row r="24" spans="1:18" ht="33.950000000000003" customHeight="1">
      <c r="A24" s="97"/>
      <c r="B24" s="97"/>
      <c r="C24" s="92" t="s">
        <v>71</v>
      </c>
      <c r="D24" s="97"/>
      <c r="E24" s="99" t="s">
        <v>602</v>
      </c>
      <c r="F24" s="97"/>
      <c r="G24" s="86"/>
      <c r="H24" s="92"/>
      <c r="I24" s="92"/>
      <c r="J24" s="92"/>
      <c r="K24" s="92"/>
      <c r="L24" s="92"/>
      <c r="M24" s="100"/>
      <c r="N24" s="86"/>
      <c r="O24" s="86"/>
      <c r="P24" s="86"/>
      <c r="Q24" s="86"/>
      <c r="R24" s="86"/>
    </row>
    <row r="25" spans="1:18" ht="33.950000000000003" customHeight="1">
      <c r="A25" s="86"/>
      <c r="B25" s="101"/>
      <c r="C25" s="92" t="s">
        <v>73</v>
      </c>
      <c r="D25" s="86"/>
      <c r="E25" s="102" t="s">
        <v>601</v>
      </c>
      <c r="F25" s="101"/>
      <c r="G25" s="86"/>
      <c r="H25" s="92"/>
      <c r="I25" s="92"/>
      <c r="J25" s="92"/>
      <c r="K25" s="92"/>
      <c r="L25" s="92"/>
      <c r="M25" s="100"/>
      <c r="N25" s="86"/>
      <c r="O25" s="86"/>
      <c r="P25" s="86"/>
      <c r="Q25" s="86"/>
      <c r="R25" s="86"/>
    </row>
    <row r="26" spans="1:18" ht="33.950000000000003" customHeight="1">
      <c r="A26" s="86"/>
      <c r="B26" s="101"/>
      <c r="C26" s="92"/>
      <c r="D26" s="86"/>
      <c r="E26" s="102"/>
      <c r="F26" s="101"/>
      <c r="G26" s="86"/>
      <c r="H26" s="92"/>
      <c r="I26" s="92"/>
      <c r="J26" s="92"/>
      <c r="K26" s="92"/>
      <c r="L26" s="92"/>
      <c r="M26" s="100"/>
      <c r="N26" s="86"/>
      <c r="O26" s="86"/>
      <c r="P26" s="86"/>
      <c r="Q26" s="86"/>
      <c r="R26" s="86"/>
    </row>
    <row r="27" spans="1:18" s="129" customFormat="1" ht="23.25">
      <c r="A27" s="521" t="s">
        <v>463</v>
      </c>
      <c r="B27" s="521"/>
      <c r="C27" s="521"/>
      <c r="D27" s="521"/>
      <c r="E27" s="521"/>
      <c r="F27" s="521"/>
      <c r="G27" s="521"/>
      <c r="H27" s="521"/>
      <c r="I27" s="521"/>
      <c r="J27" s="521"/>
      <c r="K27" s="521"/>
      <c r="L27" s="521"/>
      <c r="M27" s="521"/>
      <c r="N27" s="521"/>
      <c r="O27" s="521"/>
      <c r="P27" s="521"/>
      <c r="Q27" s="521"/>
      <c r="R27" s="521"/>
    </row>
    <row r="28" spans="1:18" s="129" customFormat="1">
      <c r="A28" s="336"/>
      <c r="B28" s="339" t="s">
        <v>613</v>
      </c>
      <c r="C28" s="338"/>
      <c r="D28" s="338"/>
      <c r="E28" s="338"/>
      <c r="F28" s="338"/>
      <c r="G28" s="338"/>
      <c r="H28" s="338"/>
      <c r="I28" s="338"/>
      <c r="J28" s="336"/>
      <c r="K28" s="336"/>
      <c r="L28" s="336"/>
      <c r="M28" s="336"/>
      <c r="N28" s="336"/>
      <c r="O28" s="336"/>
      <c r="P28" s="336"/>
      <c r="Q28" s="336"/>
      <c r="R28" s="336"/>
    </row>
    <row r="29" spans="1:18" s="129" customFormat="1" ht="18.75">
      <c r="A29" s="336"/>
      <c r="B29" s="340" t="s">
        <v>617</v>
      </c>
      <c r="C29" s="341"/>
      <c r="D29" s="341"/>
      <c r="E29" s="341"/>
      <c r="F29" s="341"/>
      <c r="G29" s="341"/>
      <c r="H29" s="342"/>
      <c r="I29" s="342"/>
      <c r="J29" s="336"/>
      <c r="K29" s="336"/>
      <c r="L29" s="336"/>
      <c r="M29" s="336"/>
      <c r="N29" s="336"/>
      <c r="O29" s="336"/>
      <c r="P29" s="336"/>
      <c r="Q29" s="336"/>
      <c r="R29" s="336"/>
    </row>
    <row r="30" spans="1:18" s="129" customFormat="1" ht="18.75">
      <c r="A30" s="336"/>
      <c r="B30" s="340" t="s">
        <v>618</v>
      </c>
      <c r="C30" s="336"/>
      <c r="D30" s="341"/>
      <c r="E30" s="341"/>
      <c r="F30" s="341"/>
      <c r="G30" s="341"/>
      <c r="H30" s="341"/>
      <c r="I30" s="341"/>
      <c r="J30" s="336"/>
      <c r="K30" s="336"/>
      <c r="L30" s="336"/>
      <c r="M30" s="336"/>
      <c r="N30" s="336"/>
      <c r="O30" s="336"/>
      <c r="P30" s="336"/>
      <c r="Q30" s="336"/>
      <c r="R30" s="336"/>
    </row>
    <row r="31" spans="1:18" s="129" customFormat="1" ht="18.75">
      <c r="A31" s="336"/>
      <c r="B31" s="340" t="s">
        <v>616</v>
      </c>
      <c r="C31" s="336"/>
      <c r="D31" s="336"/>
      <c r="E31" s="341"/>
      <c r="F31" s="341"/>
      <c r="G31" s="336"/>
      <c r="H31" s="336"/>
      <c r="I31" s="336"/>
      <c r="J31" s="336"/>
      <c r="K31" s="336"/>
      <c r="L31" s="336"/>
      <c r="M31" s="336"/>
      <c r="N31" s="336"/>
      <c r="O31" s="336"/>
      <c r="P31" s="336"/>
      <c r="Q31" s="336"/>
      <c r="R31" s="336"/>
    </row>
    <row r="32" spans="1:18" s="129" customFormat="1" ht="18.75">
      <c r="A32" s="336"/>
      <c r="B32" s="340"/>
      <c r="C32" s="336"/>
      <c r="D32" s="336"/>
      <c r="E32" s="341"/>
      <c r="F32" s="341"/>
      <c r="G32" s="343"/>
      <c r="H32" s="336"/>
      <c r="I32" s="336"/>
      <c r="J32" s="336"/>
      <c r="K32" s="336"/>
      <c r="L32" s="336"/>
      <c r="M32" s="336"/>
      <c r="N32" s="336"/>
      <c r="O32" s="336"/>
      <c r="P32" s="336"/>
      <c r="Q32" s="336"/>
      <c r="R32" s="336"/>
    </row>
    <row r="33" spans="1:18" s="129" customFormat="1">
      <c r="A33" s="336"/>
      <c r="B33" s="344" t="s">
        <v>619</v>
      </c>
      <c r="C33" s="338"/>
      <c r="D33" s="338"/>
      <c r="E33" s="338"/>
      <c r="F33" s="338"/>
      <c r="G33" s="338"/>
      <c r="H33" s="338"/>
      <c r="I33" s="338"/>
      <c r="J33" s="336"/>
      <c r="K33" s="336"/>
      <c r="L33" s="336"/>
      <c r="M33" s="336"/>
      <c r="N33" s="336"/>
      <c r="O33" s="336"/>
      <c r="P33" s="336"/>
      <c r="Q33" s="336"/>
      <c r="R33" s="336"/>
    </row>
    <row r="34" spans="1:18" s="129" customFormat="1" ht="18.75">
      <c r="A34" s="336"/>
      <c r="B34" s="340" t="s">
        <v>620</v>
      </c>
      <c r="C34" s="336"/>
      <c r="D34" s="336"/>
      <c r="E34" s="341"/>
      <c r="F34" s="341"/>
      <c r="G34" s="336"/>
      <c r="H34" s="336"/>
      <c r="I34" s="336"/>
      <c r="J34" s="336"/>
      <c r="K34" s="336"/>
      <c r="L34" s="336"/>
      <c r="M34" s="336"/>
      <c r="N34" s="336"/>
      <c r="O34" s="336"/>
      <c r="P34" s="336"/>
      <c r="Q34" s="336"/>
      <c r="R34" s="336"/>
    </row>
    <row r="35" spans="1:18" s="129" customFormat="1" ht="18.75">
      <c r="A35" s="336"/>
      <c r="B35" s="340" t="s">
        <v>640</v>
      </c>
      <c r="C35" s="336"/>
      <c r="D35" s="336"/>
      <c r="E35" s="303"/>
      <c r="F35" s="340"/>
      <c r="G35" s="336"/>
      <c r="H35" s="336"/>
      <c r="I35" s="336"/>
      <c r="J35" s="336"/>
      <c r="K35" s="336"/>
      <c r="L35" s="336"/>
      <c r="M35" s="336"/>
      <c r="N35" s="336"/>
      <c r="O35" s="336"/>
      <c r="P35" s="336"/>
      <c r="Q35" s="336"/>
      <c r="R35" s="336"/>
    </row>
    <row r="36" spans="1:18" s="129" customFormat="1" ht="18.75">
      <c r="A36" s="336"/>
      <c r="B36" s="340" t="s">
        <v>639</v>
      </c>
      <c r="C36" s="336"/>
      <c r="D36" s="336"/>
      <c r="E36" s="303"/>
      <c r="F36" s="340"/>
      <c r="G36" s="336"/>
      <c r="H36" s="336"/>
      <c r="I36" s="336"/>
      <c r="J36" s="336"/>
      <c r="K36" s="336"/>
      <c r="L36" s="336"/>
      <c r="M36" s="336"/>
      <c r="N36" s="336"/>
      <c r="O36" s="336"/>
      <c r="P36" s="336"/>
      <c r="Q36" s="336"/>
      <c r="R36" s="336"/>
    </row>
    <row r="37" spans="1:18" s="129" customFormat="1" ht="18.75">
      <c r="A37" s="336"/>
      <c r="B37" s="340"/>
      <c r="C37" s="336"/>
      <c r="D37" s="336"/>
      <c r="E37" s="303"/>
      <c r="F37" s="340"/>
      <c r="G37" s="336"/>
      <c r="H37" s="336"/>
      <c r="I37" s="336"/>
      <c r="J37" s="336"/>
      <c r="K37" s="336"/>
      <c r="L37" s="336"/>
      <c r="M37" s="336"/>
      <c r="N37" s="336"/>
      <c r="O37" s="336"/>
      <c r="P37" s="336"/>
      <c r="Q37" s="336"/>
      <c r="R37" s="336"/>
    </row>
    <row r="38" spans="1:18" s="129" customFormat="1">
      <c r="A38" s="336"/>
      <c r="B38" s="345" t="s">
        <v>625</v>
      </c>
      <c r="C38" s="336"/>
      <c r="D38" s="336"/>
      <c r="E38" s="341"/>
      <c r="F38" s="341"/>
      <c r="G38" s="336"/>
      <c r="H38" s="336"/>
      <c r="I38" s="336"/>
      <c r="J38" s="336"/>
      <c r="K38" s="336"/>
      <c r="L38" s="336"/>
      <c r="M38" s="336"/>
      <c r="N38" s="336"/>
      <c r="O38" s="336"/>
      <c r="P38" s="336"/>
      <c r="Q38" s="336"/>
      <c r="R38" s="336"/>
    </row>
    <row r="39" spans="1:18" s="129" customFormat="1" ht="18.75">
      <c r="A39" s="336"/>
      <c r="B39" s="337" t="s">
        <v>643</v>
      </c>
      <c r="C39" s="336"/>
      <c r="D39" s="336"/>
      <c r="E39" s="341"/>
      <c r="F39" s="341"/>
      <c r="G39" s="336"/>
      <c r="H39" s="336"/>
      <c r="I39" s="336"/>
      <c r="J39" s="336"/>
      <c r="K39" s="336"/>
      <c r="L39" s="336"/>
      <c r="M39" s="336"/>
      <c r="N39" s="336"/>
      <c r="O39" s="336"/>
      <c r="P39" s="336"/>
      <c r="Q39" s="336"/>
      <c r="R39" s="336"/>
    </row>
    <row r="40" spans="1:18" s="129" customFormat="1" ht="18.75">
      <c r="A40" s="336"/>
      <c r="B40" s="340" t="s">
        <v>646</v>
      </c>
      <c r="C40" s="336"/>
      <c r="D40" s="336"/>
      <c r="E40" s="341"/>
      <c r="F40" s="341"/>
      <c r="G40" s="336"/>
      <c r="H40" s="336"/>
      <c r="I40" s="336"/>
      <c r="J40" s="336"/>
      <c r="K40" s="336"/>
      <c r="L40" s="336"/>
      <c r="M40" s="336"/>
      <c r="N40" s="336"/>
      <c r="O40" s="336"/>
      <c r="P40" s="336"/>
      <c r="Q40" s="336"/>
      <c r="R40" s="336"/>
    </row>
    <row r="41" spans="1:18" s="129" customFormat="1" ht="18.75">
      <c r="A41" s="336"/>
      <c r="B41" s="301"/>
      <c r="C41" s="336"/>
      <c r="D41" s="336"/>
      <c r="E41" s="341"/>
      <c r="F41" s="341"/>
      <c r="G41" s="336"/>
      <c r="H41" s="336"/>
      <c r="I41" s="336"/>
      <c r="J41" s="336"/>
      <c r="K41" s="336"/>
      <c r="L41" s="336"/>
      <c r="M41" s="336"/>
      <c r="N41" s="336"/>
      <c r="O41" s="336"/>
      <c r="P41" s="336"/>
      <c r="Q41" s="336"/>
      <c r="R41" s="336"/>
    </row>
    <row r="42" spans="1:18" s="129" customFormat="1" ht="23.25">
      <c r="A42" s="522" t="s">
        <v>464</v>
      </c>
      <c r="B42" s="522"/>
      <c r="C42" s="522"/>
      <c r="D42" s="522"/>
      <c r="E42" s="522"/>
      <c r="F42" s="522"/>
      <c r="G42" s="522"/>
      <c r="H42" s="522"/>
      <c r="I42" s="522"/>
      <c r="J42" s="522"/>
      <c r="K42" s="522"/>
      <c r="L42" s="522"/>
      <c r="M42" s="522"/>
      <c r="N42" s="522"/>
      <c r="O42" s="522"/>
      <c r="P42" s="522"/>
      <c r="Q42" s="522"/>
      <c r="R42" s="522"/>
    </row>
    <row r="43" spans="1:18" s="129" customFormat="1">
      <c r="A43" s="346"/>
      <c r="B43" s="347" t="s">
        <v>626</v>
      </c>
      <c r="C43" s="346"/>
      <c r="D43" s="346"/>
      <c r="E43" s="348"/>
      <c r="F43" s="348"/>
      <c r="G43" s="346"/>
      <c r="H43" s="346"/>
      <c r="I43" s="346"/>
      <c r="J43" s="346"/>
      <c r="K43" s="346"/>
      <c r="L43" s="346"/>
      <c r="M43" s="346"/>
      <c r="N43" s="346"/>
      <c r="O43" s="346"/>
      <c r="P43" s="346"/>
      <c r="Q43" s="346"/>
      <c r="R43" s="346"/>
    </row>
    <row r="44" spans="1:18" s="129" customFormat="1" ht="18.75">
      <c r="A44" s="346"/>
      <c r="B44" s="349" t="s">
        <v>628</v>
      </c>
      <c r="C44" s="346"/>
      <c r="D44" s="346"/>
      <c r="E44" s="348"/>
      <c r="F44" s="348"/>
      <c r="G44" s="346"/>
      <c r="H44" s="346"/>
      <c r="I44" s="346"/>
      <c r="J44" s="346"/>
      <c r="K44" s="346"/>
      <c r="L44" s="346"/>
      <c r="M44" s="346"/>
      <c r="N44" s="346"/>
      <c r="O44" s="346"/>
      <c r="P44" s="346"/>
      <c r="Q44" s="346"/>
      <c r="R44" s="346"/>
    </row>
    <row r="45" spans="1:18" s="129" customFormat="1" ht="18.75">
      <c r="A45" s="346"/>
      <c r="B45" s="349" t="s">
        <v>629</v>
      </c>
      <c r="C45" s="346"/>
      <c r="D45" s="346"/>
      <c r="E45" s="348"/>
      <c r="F45" s="348"/>
      <c r="G45" s="346"/>
      <c r="H45" s="346"/>
      <c r="I45" s="346"/>
      <c r="J45" s="346"/>
      <c r="K45" s="346"/>
      <c r="L45" s="346"/>
      <c r="M45" s="346"/>
      <c r="N45" s="346"/>
      <c r="O45" s="346"/>
      <c r="P45" s="346"/>
      <c r="Q45" s="346"/>
      <c r="R45" s="346"/>
    </row>
    <row r="46" spans="1:18" s="129" customFormat="1" ht="18.75">
      <c r="A46" s="346"/>
      <c r="B46" s="349" t="s">
        <v>630</v>
      </c>
      <c r="C46" s="346"/>
      <c r="D46" s="346"/>
      <c r="E46" s="348"/>
      <c r="F46" s="348"/>
      <c r="G46" s="346"/>
      <c r="H46" s="346"/>
      <c r="I46" s="346"/>
      <c r="J46" s="346"/>
      <c r="K46" s="346"/>
      <c r="L46" s="346"/>
      <c r="M46" s="346"/>
      <c r="N46" s="346"/>
      <c r="O46" s="346"/>
      <c r="P46" s="346"/>
      <c r="Q46" s="346"/>
      <c r="R46" s="346"/>
    </row>
    <row r="47" spans="1:18" s="129" customFormat="1" ht="18.75">
      <c r="A47" s="346"/>
      <c r="B47" s="349" t="s">
        <v>631</v>
      </c>
      <c r="C47" s="346"/>
      <c r="D47" s="346"/>
      <c r="E47" s="348"/>
      <c r="F47" s="348"/>
      <c r="G47" s="346"/>
      <c r="H47" s="346"/>
      <c r="I47" s="346"/>
      <c r="J47" s="346"/>
      <c r="K47" s="346"/>
      <c r="L47" s="346"/>
      <c r="M47" s="346"/>
      <c r="N47" s="346"/>
      <c r="O47" s="346"/>
      <c r="P47" s="346"/>
      <c r="Q47" s="346"/>
      <c r="R47" s="346"/>
    </row>
    <row r="48" spans="1:18" s="129" customFormat="1" ht="18.75">
      <c r="A48" s="346"/>
      <c r="B48" s="349" t="s">
        <v>627</v>
      </c>
      <c r="C48" s="346"/>
      <c r="D48" s="346"/>
      <c r="E48" s="348"/>
      <c r="F48" s="348"/>
      <c r="G48" s="346"/>
      <c r="H48" s="346"/>
      <c r="I48" s="346"/>
      <c r="J48" s="346"/>
      <c r="K48" s="346"/>
      <c r="L48" s="346"/>
      <c r="M48" s="346"/>
      <c r="N48" s="346"/>
      <c r="O48" s="346"/>
      <c r="P48" s="346"/>
      <c r="Q48" s="346"/>
      <c r="R48" s="346"/>
    </row>
    <row r="49" spans="1:18" s="129" customFormat="1" ht="18.75">
      <c r="A49" s="346"/>
      <c r="B49" s="349"/>
      <c r="C49" s="346"/>
      <c r="D49" s="346"/>
      <c r="E49" s="348"/>
      <c r="F49" s="348"/>
      <c r="G49" s="346"/>
      <c r="H49" s="346"/>
      <c r="I49" s="346"/>
      <c r="J49" s="346"/>
      <c r="K49" s="346"/>
      <c r="L49" s="346"/>
      <c r="M49" s="346"/>
      <c r="N49" s="346"/>
      <c r="O49" s="346"/>
      <c r="P49" s="346"/>
      <c r="Q49" s="346"/>
      <c r="R49" s="346"/>
    </row>
    <row r="50" spans="1:18">
      <c r="A50" s="313"/>
      <c r="B50" s="350" t="s">
        <v>632</v>
      </c>
      <c r="C50" s="313"/>
      <c r="D50" s="313"/>
      <c r="E50" s="314"/>
      <c r="F50" s="314"/>
      <c r="G50" s="313"/>
      <c r="H50" s="313"/>
      <c r="I50" s="313"/>
      <c r="J50" s="313"/>
      <c r="K50" s="313"/>
      <c r="L50" s="313"/>
      <c r="M50" s="313"/>
      <c r="N50" s="313"/>
      <c r="O50" s="313"/>
      <c r="P50" s="313"/>
      <c r="Q50" s="313"/>
      <c r="R50" s="313"/>
    </row>
    <row r="51" spans="1:18">
      <c r="A51" s="313"/>
      <c r="B51" s="349" t="s">
        <v>633</v>
      </c>
      <c r="C51" s="313"/>
      <c r="D51" s="313"/>
      <c r="E51" s="314"/>
      <c r="F51" s="314"/>
      <c r="G51" s="313"/>
      <c r="H51" s="313"/>
      <c r="I51" s="313"/>
      <c r="J51" s="313"/>
      <c r="K51" s="313"/>
      <c r="L51" s="313"/>
      <c r="M51" s="313"/>
      <c r="N51" s="313"/>
      <c r="O51" s="313"/>
      <c r="P51" s="313"/>
      <c r="Q51" s="313"/>
      <c r="R51" s="313"/>
    </row>
    <row r="52" spans="1:18">
      <c r="A52" s="313"/>
      <c r="B52" s="349" t="s">
        <v>641</v>
      </c>
      <c r="C52" s="313"/>
      <c r="D52" s="313"/>
      <c r="E52" s="314"/>
      <c r="F52" s="314"/>
      <c r="G52" s="313"/>
      <c r="H52" s="313"/>
      <c r="I52" s="313"/>
      <c r="J52" s="313"/>
      <c r="K52" s="313"/>
      <c r="L52" s="313"/>
      <c r="M52" s="313"/>
      <c r="N52" s="313"/>
      <c r="O52" s="313"/>
      <c r="P52" s="313"/>
      <c r="Q52" s="313"/>
      <c r="R52" s="313"/>
    </row>
    <row r="53" spans="1:18">
      <c r="A53" s="313"/>
      <c r="B53" s="349" t="s">
        <v>642</v>
      </c>
      <c r="C53" s="313"/>
      <c r="D53" s="313"/>
      <c r="E53" s="314"/>
      <c r="F53" s="314"/>
      <c r="G53" s="313"/>
      <c r="H53" s="313"/>
      <c r="I53" s="313"/>
      <c r="J53" s="313"/>
      <c r="K53" s="313"/>
      <c r="L53" s="313"/>
      <c r="M53" s="313"/>
      <c r="N53" s="313"/>
      <c r="O53" s="313"/>
      <c r="P53" s="313"/>
      <c r="Q53" s="313"/>
      <c r="R53" s="313"/>
    </row>
    <row r="54" spans="1:18">
      <c r="A54" s="313"/>
      <c r="B54" s="349"/>
      <c r="C54" s="313"/>
      <c r="D54" s="313"/>
      <c r="E54" s="314"/>
      <c r="F54" s="314"/>
      <c r="G54" s="313"/>
      <c r="H54" s="313"/>
      <c r="I54" s="313"/>
      <c r="J54" s="313"/>
      <c r="K54" s="313"/>
      <c r="L54" s="313"/>
      <c r="M54" s="313"/>
      <c r="N54" s="313"/>
      <c r="O54" s="313"/>
      <c r="P54" s="313"/>
      <c r="Q54" s="313"/>
      <c r="R54" s="313"/>
    </row>
    <row r="55" spans="1:18">
      <c r="A55" s="313"/>
      <c r="B55" s="351" t="s">
        <v>634</v>
      </c>
      <c r="C55" s="313"/>
      <c r="D55" s="313"/>
      <c r="E55" s="314"/>
      <c r="F55" s="314"/>
      <c r="G55" s="313"/>
      <c r="H55" s="313"/>
      <c r="I55" s="313"/>
      <c r="J55" s="313"/>
      <c r="K55" s="313"/>
      <c r="L55" s="313"/>
      <c r="M55" s="313"/>
      <c r="N55" s="313"/>
      <c r="O55" s="313"/>
      <c r="P55" s="313"/>
      <c r="Q55" s="313"/>
      <c r="R55" s="313"/>
    </row>
    <row r="56" spans="1:18">
      <c r="A56" s="313"/>
      <c r="B56" s="352" t="s">
        <v>644</v>
      </c>
      <c r="C56" s="313"/>
      <c r="D56" s="313"/>
      <c r="E56" s="314"/>
      <c r="F56" s="314"/>
      <c r="G56" s="313"/>
      <c r="H56" s="313"/>
      <c r="I56" s="313"/>
      <c r="J56" s="313"/>
      <c r="K56" s="313"/>
      <c r="L56" s="313"/>
      <c r="M56" s="313"/>
      <c r="N56" s="313"/>
      <c r="O56" s="313"/>
      <c r="P56" s="313"/>
      <c r="Q56" s="313"/>
      <c r="R56" s="313"/>
    </row>
    <row r="57" spans="1:18">
      <c r="A57" s="313"/>
      <c r="B57" s="349" t="s">
        <v>645</v>
      </c>
      <c r="C57" s="313"/>
      <c r="D57" s="313"/>
      <c r="E57" s="314"/>
      <c r="F57" s="314"/>
      <c r="G57" s="313"/>
      <c r="H57" s="313"/>
      <c r="I57" s="313"/>
      <c r="J57" s="313"/>
      <c r="K57" s="313"/>
      <c r="L57" s="313"/>
      <c r="M57" s="313"/>
      <c r="N57" s="313"/>
      <c r="O57" s="313"/>
      <c r="P57" s="313"/>
      <c r="Q57" s="313"/>
      <c r="R57" s="313"/>
    </row>
    <row r="58" spans="1:18">
      <c r="A58" s="313"/>
      <c r="B58" s="314"/>
      <c r="C58" s="313"/>
      <c r="D58" s="313"/>
      <c r="E58" s="314"/>
      <c r="F58" s="314"/>
      <c r="G58" s="313"/>
      <c r="H58" s="313"/>
      <c r="I58" s="313"/>
      <c r="J58" s="313"/>
      <c r="K58" s="313"/>
      <c r="L58" s="313"/>
      <c r="M58" s="313"/>
      <c r="N58" s="313"/>
      <c r="O58" s="313"/>
      <c r="P58" s="313"/>
      <c r="Q58" s="313"/>
      <c r="R58" s="313"/>
    </row>
    <row r="59" spans="1:18">
      <c r="A59" s="353"/>
      <c r="B59" s="354"/>
      <c r="C59" s="353"/>
      <c r="D59" s="353"/>
      <c r="E59" s="354"/>
      <c r="F59" s="354"/>
      <c r="G59" s="353"/>
      <c r="H59" s="353"/>
      <c r="I59" s="353"/>
      <c r="J59" s="353"/>
      <c r="K59" s="353"/>
      <c r="L59" s="353"/>
      <c r="M59" s="353"/>
      <c r="N59" s="353"/>
      <c r="O59" s="353"/>
      <c r="P59" s="353"/>
      <c r="Q59" s="353"/>
      <c r="R59" s="353"/>
    </row>
    <row r="60" spans="1:18">
      <c r="A60" s="353"/>
      <c r="B60" s="355"/>
      <c r="C60" s="353"/>
      <c r="D60" s="353"/>
      <c r="E60" s="354"/>
      <c r="F60" s="354"/>
      <c r="G60" s="353"/>
      <c r="H60" s="353"/>
      <c r="I60" s="353"/>
      <c r="J60" s="353"/>
      <c r="K60" s="353"/>
      <c r="L60" s="353"/>
      <c r="M60" s="353"/>
      <c r="N60" s="353"/>
      <c r="O60" s="353"/>
      <c r="P60" s="353"/>
      <c r="Q60" s="353"/>
      <c r="R60" s="353"/>
    </row>
    <row r="61" spans="1:18">
      <c r="A61" s="353"/>
      <c r="B61" s="354"/>
      <c r="C61" s="353"/>
      <c r="D61" s="353"/>
      <c r="E61" s="354"/>
      <c r="F61" s="354"/>
      <c r="G61" s="353"/>
      <c r="H61" s="353"/>
      <c r="I61" s="353"/>
      <c r="J61" s="353"/>
      <c r="K61" s="353"/>
      <c r="L61" s="353"/>
      <c r="M61" s="353"/>
      <c r="N61" s="353"/>
      <c r="O61" s="353"/>
      <c r="P61" s="353"/>
      <c r="Q61" s="353"/>
      <c r="R61" s="353"/>
    </row>
    <row r="62" spans="1:18">
      <c r="A62" s="353"/>
      <c r="B62" s="354"/>
      <c r="C62" s="353"/>
      <c r="D62" s="353"/>
      <c r="E62" s="354"/>
      <c r="F62" s="354"/>
      <c r="G62" s="353"/>
      <c r="H62" s="353"/>
      <c r="I62" s="353"/>
      <c r="J62" s="353"/>
      <c r="K62" s="353"/>
      <c r="L62" s="353"/>
      <c r="M62" s="353"/>
      <c r="N62" s="353"/>
      <c r="O62" s="353"/>
      <c r="P62" s="353"/>
      <c r="Q62" s="353"/>
      <c r="R62" s="353"/>
    </row>
    <row r="63" spans="1:18">
      <c r="A63" s="353"/>
      <c r="B63" s="354"/>
      <c r="C63" s="353"/>
      <c r="D63" s="353"/>
      <c r="E63" s="354"/>
      <c r="F63" s="354"/>
      <c r="G63" s="353"/>
      <c r="H63" s="353"/>
      <c r="I63" s="353"/>
      <c r="J63" s="353"/>
      <c r="K63" s="353"/>
      <c r="L63" s="353"/>
      <c r="M63" s="353"/>
      <c r="N63" s="353"/>
      <c r="O63" s="353"/>
      <c r="P63" s="353"/>
      <c r="Q63" s="353"/>
      <c r="R63" s="353"/>
    </row>
    <row r="64" spans="1:18">
      <c r="A64" s="353"/>
      <c r="B64" s="354"/>
      <c r="C64" s="353"/>
      <c r="D64" s="353"/>
      <c r="E64" s="354"/>
      <c r="F64" s="354"/>
      <c r="G64" s="353"/>
      <c r="H64" s="353"/>
      <c r="I64" s="353"/>
      <c r="J64" s="353"/>
      <c r="K64" s="353"/>
      <c r="L64" s="353"/>
      <c r="M64" s="353"/>
      <c r="N64" s="353"/>
      <c r="O64" s="353"/>
      <c r="P64" s="353"/>
      <c r="Q64" s="353"/>
      <c r="R64" s="353"/>
    </row>
    <row r="65" spans="1:18">
      <c r="A65" s="353"/>
      <c r="B65" s="354"/>
      <c r="C65" s="353"/>
      <c r="D65" s="353"/>
      <c r="E65" s="354"/>
      <c r="F65" s="354"/>
      <c r="G65" s="353"/>
      <c r="H65" s="353"/>
      <c r="I65" s="353"/>
      <c r="J65" s="353"/>
      <c r="K65" s="353"/>
      <c r="L65" s="353"/>
      <c r="M65" s="353"/>
      <c r="N65" s="353"/>
      <c r="O65" s="353"/>
      <c r="P65" s="353"/>
      <c r="Q65" s="353"/>
      <c r="R65" s="353"/>
    </row>
    <row r="66" spans="1:18">
      <c r="A66" s="353"/>
      <c r="B66" s="354"/>
      <c r="C66" s="353"/>
      <c r="D66" s="353"/>
      <c r="E66" s="354"/>
      <c r="F66" s="354"/>
      <c r="G66" s="353"/>
      <c r="H66" s="353"/>
      <c r="I66" s="353"/>
      <c r="J66" s="353"/>
      <c r="K66" s="353"/>
      <c r="L66" s="353"/>
      <c r="M66" s="353"/>
      <c r="N66" s="353"/>
      <c r="O66" s="353"/>
      <c r="P66" s="353"/>
      <c r="Q66" s="353"/>
      <c r="R66" s="353"/>
    </row>
    <row r="67" spans="1:18">
      <c r="A67" s="353"/>
      <c r="B67" s="354"/>
      <c r="C67" s="353"/>
      <c r="D67" s="353"/>
      <c r="E67" s="354"/>
      <c r="F67" s="354"/>
      <c r="G67" s="353"/>
      <c r="H67" s="353"/>
      <c r="I67" s="353"/>
      <c r="J67" s="353"/>
      <c r="K67" s="353"/>
      <c r="L67" s="353"/>
      <c r="M67" s="353"/>
      <c r="N67" s="353"/>
      <c r="O67" s="353"/>
      <c r="P67" s="353"/>
      <c r="Q67" s="353"/>
      <c r="R67" s="353"/>
    </row>
    <row r="68" spans="1:18">
      <c r="A68" s="353"/>
      <c r="B68" s="354"/>
      <c r="C68" s="353"/>
      <c r="D68" s="353"/>
      <c r="E68" s="354"/>
      <c r="F68" s="354"/>
      <c r="G68" s="353"/>
      <c r="H68" s="353"/>
      <c r="I68" s="353"/>
      <c r="J68" s="353"/>
      <c r="K68" s="353"/>
      <c r="L68" s="353"/>
      <c r="M68" s="353"/>
      <c r="N68" s="353"/>
      <c r="O68" s="353"/>
      <c r="P68" s="353"/>
      <c r="Q68" s="353"/>
      <c r="R68" s="353"/>
    </row>
    <row r="69" spans="1:18">
      <c r="A69" s="353"/>
      <c r="B69" s="354"/>
      <c r="C69" s="353"/>
      <c r="D69" s="353"/>
      <c r="E69" s="354"/>
      <c r="F69" s="354"/>
      <c r="G69" s="353"/>
      <c r="H69" s="353"/>
      <c r="I69" s="353"/>
      <c r="J69" s="353"/>
      <c r="K69" s="353"/>
      <c r="L69" s="353"/>
      <c r="M69" s="353"/>
      <c r="N69" s="353"/>
      <c r="O69" s="353"/>
      <c r="P69" s="353"/>
      <c r="Q69" s="353"/>
      <c r="R69" s="353"/>
    </row>
    <row r="70" spans="1:18">
      <c r="A70" s="353"/>
      <c r="B70" s="354"/>
      <c r="C70" s="353"/>
      <c r="D70" s="353"/>
      <c r="E70" s="354"/>
      <c r="F70" s="354"/>
      <c r="G70" s="353"/>
      <c r="H70" s="353"/>
      <c r="I70" s="353"/>
      <c r="J70" s="353"/>
      <c r="K70" s="353"/>
      <c r="L70" s="353"/>
      <c r="M70" s="353"/>
      <c r="N70" s="353"/>
      <c r="O70" s="353"/>
      <c r="P70" s="353"/>
      <c r="Q70" s="353"/>
      <c r="R70" s="353"/>
    </row>
    <row r="71" spans="1:18">
      <c r="A71" s="353"/>
      <c r="B71" s="354"/>
      <c r="C71" s="353"/>
      <c r="D71" s="353"/>
      <c r="E71" s="354"/>
      <c r="F71" s="354"/>
      <c r="G71" s="353"/>
      <c r="H71" s="353"/>
      <c r="I71" s="353"/>
      <c r="J71" s="353"/>
      <c r="K71" s="353"/>
      <c r="L71" s="353"/>
      <c r="M71" s="353"/>
      <c r="N71" s="353"/>
      <c r="O71" s="353"/>
      <c r="P71" s="353"/>
      <c r="Q71" s="353"/>
      <c r="R71" s="353"/>
    </row>
    <row r="72" spans="1:18">
      <c r="A72" s="353"/>
      <c r="B72" s="354"/>
      <c r="C72" s="353"/>
      <c r="D72" s="353"/>
      <c r="E72" s="354"/>
      <c r="F72" s="354"/>
      <c r="G72" s="353"/>
      <c r="H72" s="353"/>
      <c r="I72" s="353"/>
      <c r="J72" s="353"/>
      <c r="K72" s="353"/>
      <c r="L72" s="353"/>
      <c r="M72" s="353"/>
      <c r="N72" s="353"/>
      <c r="O72" s="353"/>
      <c r="P72" s="353"/>
      <c r="Q72" s="353"/>
      <c r="R72" s="353"/>
    </row>
    <row r="73" spans="1:18">
      <c r="A73" s="353"/>
      <c r="B73" s="354"/>
      <c r="C73" s="353"/>
      <c r="D73" s="353"/>
      <c r="E73" s="354"/>
      <c r="F73" s="354"/>
      <c r="G73" s="353"/>
      <c r="H73" s="353"/>
      <c r="I73" s="353"/>
      <c r="J73" s="353"/>
      <c r="K73" s="353"/>
      <c r="L73" s="353"/>
      <c r="M73" s="353"/>
      <c r="N73" s="353"/>
      <c r="O73" s="353"/>
      <c r="P73" s="353"/>
      <c r="Q73" s="353"/>
      <c r="R73" s="353"/>
    </row>
    <row r="74" spans="1:18">
      <c r="A74" s="353"/>
      <c r="B74" s="354"/>
      <c r="C74" s="353"/>
      <c r="D74" s="353"/>
      <c r="E74" s="354"/>
      <c r="F74" s="354"/>
      <c r="G74" s="353"/>
      <c r="H74" s="353"/>
      <c r="I74" s="353"/>
      <c r="J74" s="353"/>
      <c r="K74" s="353"/>
      <c r="L74" s="353"/>
      <c r="M74" s="353"/>
      <c r="N74" s="353"/>
      <c r="O74" s="353"/>
      <c r="P74" s="353"/>
      <c r="Q74" s="353"/>
      <c r="R74" s="353"/>
    </row>
    <row r="75" spans="1:18">
      <c r="A75" s="353"/>
      <c r="B75" s="354"/>
      <c r="C75" s="353"/>
      <c r="D75" s="353"/>
      <c r="E75" s="354"/>
      <c r="F75" s="354"/>
      <c r="G75" s="353"/>
      <c r="H75" s="353"/>
      <c r="I75" s="353"/>
      <c r="J75" s="353"/>
      <c r="K75" s="353"/>
      <c r="L75" s="353"/>
      <c r="M75" s="353"/>
      <c r="N75" s="353"/>
      <c r="O75" s="353"/>
      <c r="P75" s="353"/>
      <c r="Q75" s="353"/>
      <c r="R75" s="353"/>
    </row>
    <row r="76" spans="1:18">
      <c r="A76" s="353"/>
      <c r="B76" s="520" t="s">
        <v>649</v>
      </c>
      <c r="C76" s="520"/>
      <c r="D76" s="520"/>
      <c r="E76" s="520"/>
      <c r="F76" s="357"/>
      <c r="G76" s="520" t="s">
        <v>648</v>
      </c>
      <c r="H76" s="520"/>
      <c r="I76" s="520"/>
      <c r="J76" s="520"/>
      <c r="K76" s="520"/>
      <c r="L76" s="520"/>
      <c r="M76" s="520"/>
      <c r="N76" s="520"/>
      <c r="O76" s="353"/>
      <c r="P76" s="353"/>
      <c r="Q76" s="353"/>
      <c r="R76" s="353"/>
    </row>
    <row r="77" spans="1:18">
      <c r="A77" s="353"/>
      <c r="B77" s="520" t="s">
        <v>650</v>
      </c>
      <c r="C77" s="520"/>
      <c r="D77" s="520"/>
      <c r="E77" s="520"/>
      <c r="F77" s="357"/>
      <c r="G77" s="520" t="s">
        <v>647</v>
      </c>
      <c r="H77" s="520"/>
      <c r="I77" s="520"/>
      <c r="J77" s="520"/>
      <c r="K77" s="520"/>
      <c r="L77" s="520"/>
      <c r="M77" s="520"/>
      <c r="N77" s="520"/>
      <c r="O77" s="353"/>
      <c r="P77" s="353"/>
      <c r="Q77" s="353"/>
      <c r="R77" s="353"/>
    </row>
    <row r="78" spans="1:18">
      <c r="A78" s="353"/>
      <c r="B78" s="354"/>
      <c r="C78" s="353"/>
      <c r="D78" s="353"/>
      <c r="E78" s="354"/>
      <c r="F78" s="354"/>
      <c r="G78" s="353"/>
      <c r="H78" s="353"/>
      <c r="I78" s="353"/>
      <c r="J78" s="353"/>
      <c r="K78" s="353"/>
      <c r="L78" s="353"/>
      <c r="M78" s="353"/>
      <c r="N78" s="353"/>
      <c r="O78" s="353"/>
      <c r="P78" s="353"/>
      <c r="Q78" s="353"/>
      <c r="R78" s="353"/>
    </row>
    <row r="79" spans="1:18">
      <c r="A79" s="353"/>
      <c r="B79" s="354"/>
      <c r="C79" s="353"/>
      <c r="D79" s="353"/>
      <c r="E79" s="354"/>
      <c r="F79" s="354"/>
      <c r="G79" s="353"/>
      <c r="H79" s="353"/>
      <c r="I79" s="353"/>
      <c r="J79" s="353"/>
      <c r="K79" s="353"/>
      <c r="L79" s="353"/>
      <c r="M79" s="353"/>
      <c r="N79" s="353"/>
      <c r="O79" s="353"/>
      <c r="P79" s="353"/>
      <c r="Q79" s="353"/>
      <c r="R79" s="353"/>
    </row>
    <row r="80" spans="1:18">
      <c r="A80" s="353"/>
      <c r="B80" s="356"/>
      <c r="C80" s="353"/>
      <c r="D80" s="353"/>
      <c r="E80" s="356"/>
      <c r="F80" s="356"/>
      <c r="G80" s="353"/>
      <c r="H80" s="353"/>
      <c r="I80" s="353"/>
      <c r="J80" s="353"/>
      <c r="K80" s="353"/>
      <c r="L80" s="353"/>
      <c r="M80" s="353"/>
      <c r="N80" s="353"/>
      <c r="O80" s="353"/>
      <c r="P80" s="353"/>
      <c r="Q80" s="353"/>
      <c r="R80" s="353"/>
    </row>
    <row r="81" spans="1:18">
      <c r="A81" s="353"/>
      <c r="B81" s="356"/>
      <c r="C81" s="353"/>
      <c r="D81" s="353"/>
      <c r="E81" s="356"/>
      <c r="F81" s="356"/>
      <c r="G81" s="353"/>
      <c r="H81" s="353"/>
      <c r="I81" s="353"/>
      <c r="J81" s="353"/>
      <c r="K81" s="353"/>
      <c r="L81" s="353"/>
      <c r="M81" s="353"/>
      <c r="N81" s="353"/>
      <c r="O81" s="353"/>
      <c r="P81" s="353"/>
      <c r="Q81" s="353"/>
      <c r="R81" s="353"/>
    </row>
    <row r="82" spans="1:18">
      <c r="A82" s="353"/>
      <c r="B82" s="356"/>
      <c r="C82" s="353"/>
      <c r="D82" s="353"/>
      <c r="E82" s="356"/>
      <c r="F82" s="356"/>
      <c r="G82" s="353"/>
      <c r="H82" s="353"/>
      <c r="I82" s="353"/>
      <c r="J82" s="353"/>
      <c r="K82" s="353"/>
      <c r="L82" s="353"/>
      <c r="M82" s="353"/>
      <c r="N82" s="353"/>
      <c r="O82" s="353"/>
      <c r="P82" s="353"/>
      <c r="Q82" s="353"/>
      <c r="R82" s="353"/>
    </row>
    <row r="83" spans="1:18">
      <c r="A83" s="353"/>
      <c r="B83" s="356"/>
      <c r="C83" s="353"/>
      <c r="D83" s="353"/>
      <c r="E83" s="356"/>
      <c r="F83" s="356"/>
      <c r="G83" s="353"/>
      <c r="H83" s="353"/>
      <c r="I83" s="353"/>
      <c r="J83" s="353"/>
      <c r="K83" s="353"/>
      <c r="L83" s="353"/>
      <c r="M83" s="353"/>
      <c r="N83" s="353"/>
      <c r="O83" s="353"/>
      <c r="P83" s="353"/>
      <c r="Q83" s="353"/>
      <c r="R83" s="353"/>
    </row>
    <row r="84" spans="1:18">
      <c r="A84" s="353"/>
      <c r="B84" s="356"/>
      <c r="C84" s="353"/>
      <c r="D84" s="353"/>
      <c r="E84" s="356"/>
      <c r="F84" s="356"/>
      <c r="G84" s="353"/>
      <c r="H84" s="353"/>
      <c r="I84" s="353"/>
      <c r="J84" s="353"/>
      <c r="K84" s="353"/>
      <c r="L84" s="353"/>
      <c r="M84" s="353"/>
      <c r="N84" s="353"/>
      <c r="O84" s="353"/>
      <c r="P84" s="353"/>
      <c r="Q84" s="353"/>
      <c r="R84" s="353"/>
    </row>
    <row r="85" spans="1:18">
      <c r="A85" s="353"/>
      <c r="B85" s="356"/>
      <c r="C85" s="353"/>
      <c r="D85" s="353"/>
      <c r="E85" s="356"/>
      <c r="F85" s="356"/>
      <c r="G85" s="353"/>
      <c r="H85" s="353"/>
      <c r="I85" s="353"/>
      <c r="J85" s="353"/>
      <c r="K85" s="353"/>
      <c r="L85" s="353"/>
      <c r="M85" s="353"/>
      <c r="N85" s="353"/>
      <c r="O85" s="353"/>
      <c r="P85" s="353"/>
      <c r="Q85" s="353"/>
      <c r="R85" s="353"/>
    </row>
    <row r="86" spans="1:18">
      <c r="A86" s="353"/>
      <c r="B86" s="356"/>
      <c r="C86" s="353"/>
      <c r="D86" s="353"/>
      <c r="E86" s="356"/>
      <c r="F86" s="356"/>
      <c r="G86" s="353"/>
      <c r="H86" s="353"/>
      <c r="I86" s="353"/>
      <c r="J86" s="353"/>
      <c r="K86" s="353"/>
      <c r="L86" s="353"/>
      <c r="M86" s="353"/>
      <c r="N86" s="353"/>
      <c r="O86" s="353"/>
      <c r="P86" s="353"/>
      <c r="Q86" s="353"/>
      <c r="R86" s="353"/>
    </row>
    <row r="87" spans="1:18">
      <c r="A87" s="353"/>
      <c r="B87" s="356"/>
      <c r="C87" s="353"/>
      <c r="D87" s="353"/>
      <c r="E87" s="356"/>
      <c r="F87" s="356"/>
      <c r="G87" s="353"/>
      <c r="H87" s="353"/>
      <c r="I87" s="353"/>
      <c r="J87" s="353"/>
      <c r="K87" s="353"/>
      <c r="L87" s="353"/>
      <c r="M87" s="353"/>
      <c r="N87" s="353"/>
      <c r="O87" s="353"/>
      <c r="P87" s="353"/>
      <c r="Q87" s="353"/>
      <c r="R87" s="353"/>
    </row>
    <row r="88" spans="1:18">
      <c r="A88" s="353"/>
      <c r="B88" s="356"/>
      <c r="C88" s="353"/>
      <c r="D88" s="353"/>
      <c r="E88" s="356"/>
      <c r="F88" s="356"/>
      <c r="G88" s="353"/>
      <c r="H88" s="353"/>
      <c r="I88" s="353"/>
      <c r="J88" s="353"/>
      <c r="K88" s="353"/>
      <c r="L88" s="353"/>
      <c r="M88" s="353"/>
      <c r="N88" s="353"/>
      <c r="O88" s="353"/>
      <c r="P88" s="353"/>
      <c r="Q88" s="353"/>
      <c r="R88" s="353"/>
    </row>
    <row r="89" spans="1:18">
      <c r="A89" s="353"/>
      <c r="B89" s="356"/>
      <c r="C89" s="353"/>
      <c r="D89" s="353"/>
      <c r="E89" s="356"/>
      <c r="F89" s="356"/>
      <c r="G89" s="353"/>
      <c r="H89" s="353"/>
      <c r="I89" s="353"/>
      <c r="J89" s="353"/>
      <c r="K89" s="353"/>
      <c r="L89" s="353"/>
      <c r="M89" s="353"/>
      <c r="N89" s="353"/>
      <c r="O89" s="353"/>
      <c r="P89" s="353"/>
      <c r="Q89" s="353"/>
      <c r="R89" s="353"/>
    </row>
    <row r="90" spans="1:18">
      <c r="A90" s="353"/>
      <c r="B90" s="356"/>
      <c r="C90" s="353"/>
      <c r="D90" s="353"/>
      <c r="E90" s="356"/>
      <c r="F90" s="356"/>
      <c r="G90" s="353"/>
      <c r="H90" s="353"/>
      <c r="I90" s="353"/>
      <c r="J90" s="353"/>
      <c r="K90" s="353"/>
      <c r="L90" s="353"/>
      <c r="M90" s="353"/>
      <c r="N90" s="353"/>
      <c r="O90" s="353"/>
      <c r="P90" s="353"/>
      <c r="Q90" s="353"/>
      <c r="R90" s="353"/>
    </row>
    <row r="91" spans="1:18">
      <c r="A91" s="353"/>
      <c r="B91" s="356"/>
      <c r="C91" s="353"/>
      <c r="D91" s="353"/>
      <c r="E91" s="356"/>
      <c r="F91" s="356"/>
      <c r="G91" s="353"/>
      <c r="H91" s="353"/>
      <c r="I91" s="353"/>
      <c r="J91" s="353"/>
      <c r="K91" s="353"/>
      <c r="L91" s="353"/>
      <c r="M91" s="353"/>
      <c r="N91" s="353"/>
      <c r="O91" s="353"/>
      <c r="P91" s="353"/>
      <c r="Q91" s="353"/>
      <c r="R91" s="353"/>
    </row>
    <row r="92" spans="1:18">
      <c r="A92" s="353"/>
      <c r="B92" s="356"/>
      <c r="C92" s="353"/>
      <c r="D92" s="353"/>
      <c r="E92" s="356"/>
      <c r="F92" s="356"/>
      <c r="G92" s="353"/>
      <c r="H92" s="353"/>
      <c r="I92" s="353"/>
      <c r="J92" s="353"/>
      <c r="K92" s="353"/>
      <c r="L92" s="353"/>
      <c r="M92" s="353"/>
      <c r="N92" s="353"/>
      <c r="O92" s="353"/>
      <c r="P92" s="353"/>
      <c r="Q92" s="353"/>
      <c r="R92" s="353"/>
    </row>
    <row r="93" spans="1:18">
      <c r="A93" s="353"/>
      <c r="B93" s="356"/>
      <c r="C93" s="353"/>
      <c r="D93" s="353"/>
      <c r="E93" s="356"/>
      <c r="F93" s="356"/>
      <c r="G93" s="353"/>
      <c r="H93" s="353"/>
      <c r="I93" s="353"/>
      <c r="J93" s="353"/>
      <c r="K93" s="353"/>
      <c r="L93" s="353"/>
      <c r="M93" s="353"/>
      <c r="N93" s="353"/>
      <c r="O93" s="353"/>
      <c r="P93" s="353"/>
      <c r="Q93" s="353"/>
      <c r="R93" s="353"/>
    </row>
    <row r="94" spans="1:18">
      <c r="A94" s="353"/>
      <c r="B94" s="356"/>
      <c r="C94" s="353"/>
      <c r="D94" s="353"/>
      <c r="E94" s="356"/>
      <c r="F94" s="356"/>
      <c r="G94" s="353"/>
      <c r="H94" s="353"/>
      <c r="I94" s="353"/>
      <c r="J94" s="353"/>
      <c r="K94" s="353"/>
      <c r="L94" s="353"/>
      <c r="M94" s="353"/>
      <c r="N94" s="353"/>
      <c r="O94" s="353"/>
      <c r="P94" s="353"/>
      <c r="Q94" s="353"/>
      <c r="R94" s="353"/>
    </row>
    <row r="95" spans="1:18">
      <c r="A95" s="353"/>
      <c r="B95" s="356"/>
      <c r="C95" s="353"/>
      <c r="D95" s="353"/>
      <c r="E95" s="356"/>
      <c r="F95" s="356"/>
      <c r="G95" s="353"/>
      <c r="H95" s="353"/>
      <c r="I95" s="353"/>
      <c r="J95" s="353"/>
      <c r="K95" s="353"/>
      <c r="L95" s="353"/>
      <c r="M95" s="353"/>
      <c r="N95" s="353"/>
      <c r="O95" s="353"/>
      <c r="P95" s="353"/>
      <c r="Q95" s="353"/>
      <c r="R95" s="353"/>
    </row>
    <row r="96" spans="1:18">
      <c r="A96" s="353"/>
      <c r="B96" s="520" t="s">
        <v>651</v>
      </c>
      <c r="C96" s="520"/>
      <c r="D96" s="520"/>
      <c r="E96" s="520"/>
      <c r="F96" s="356"/>
      <c r="G96" s="520" t="s">
        <v>652</v>
      </c>
      <c r="H96" s="520"/>
      <c r="I96" s="520"/>
      <c r="J96" s="520"/>
      <c r="K96" s="520"/>
      <c r="L96" s="520"/>
      <c r="M96" s="520"/>
      <c r="N96" s="520"/>
      <c r="O96" s="353"/>
      <c r="P96" s="353"/>
      <c r="Q96" s="353"/>
      <c r="R96" s="353"/>
    </row>
    <row r="97" spans="1:18">
      <c r="A97" s="353"/>
      <c r="B97" s="520" t="s">
        <v>653</v>
      </c>
      <c r="C97" s="520"/>
      <c r="D97" s="520"/>
      <c r="E97" s="520"/>
      <c r="F97" s="356"/>
      <c r="G97" s="520" t="s">
        <v>654</v>
      </c>
      <c r="H97" s="520"/>
      <c r="I97" s="520"/>
      <c r="J97" s="520"/>
      <c r="K97" s="520"/>
      <c r="L97" s="520"/>
      <c r="M97" s="520"/>
      <c r="N97" s="520"/>
      <c r="O97" s="353"/>
      <c r="P97" s="353"/>
      <c r="Q97" s="353"/>
      <c r="R97" s="353"/>
    </row>
    <row r="98" spans="1:18">
      <c r="A98" s="353"/>
      <c r="B98" s="356"/>
      <c r="C98" s="353"/>
      <c r="D98" s="353"/>
      <c r="E98" s="356"/>
      <c r="F98" s="356"/>
      <c r="G98" s="353"/>
      <c r="H98" s="353"/>
      <c r="I98" s="353"/>
      <c r="J98" s="353"/>
      <c r="K98" s="353"/>
      <c r="L98" s="353"/>
      <c r="M98" s="353"/>
      <c r="N98" s="353"/>
      <c r="O98" s="353"/>
      <c r="P98" s="353"/>
      <c r="Q98" s="353"/>
      <c r="R98" s="353"/>
    </row>
    <row r="99" spans="1:18">
      <c r="A99" s="353"/>
      <c r="B99" s="356"/>
      <c r="C99" s="353"/>
      <c r="D99" s="353"/>
      <c r="E99" s="356"/>
      <c r="F99" s="356"/>
      <c r="G99" s="353"/>
      <c r="H99" s="353"/>
      <c r="I99" s="353"/>
      <c r="J99" s="353"/>
      <c r="K99" s="353"/>
      <c r="L99" s="353"/>
      <c r="M99" s="353"/>
      <c r="N99" s="353"/>
      <c r="O99" s="353"/>
      <c r="P99" s="353"/>
      <c r="Q99" s="353"/>
      <c r="R99" s="353"/>
    </row>
    <row r="100" spans="1:18">
      <c r="A100" s="353"/>
      <c r="B100" s="356"/>
      <c r="C100" s="353"/>
      <c r="D100" s="353"/>
      <c r="E100" s="356"/>
      <c r="F100" s="356"/>
      <c r="G100" s="353"/>
      <c r="H100" s="353"/>
      <c r="I100" s="353"/>
      <c r="J100" s="353"/>
      <c r="K100" s="353"/>
      <c r="L100" s="353"/>
      <c r="M100" s="353"/>
      <c r="N100" s="353"/>
      <c r="O100" s="353"/>
      <c r="P100" s="353"/>
      <c r="Q100" s="353"/>
      <c r="R100" s="353"/>
    </row>
  </sheetData>
  <sheetProtection password="D7AA" sheet="1" objects="1" scenarios="1"/>
  <mergeCells count="38">
    <mergeCell ref="B96:E96"/>
    <mergeCell ref="G96:N96"/>
    <mergeCell ref="B97:E97"/>
    <mergeCell ref="G97:N97"/>
    <mergeCell ref="G10:P10"/>
    <mergeCell ref="G15:P15"/>
    <mergeCell ref="B16:F16"/>
    <mergeCell ref="B15:F15"/>
    <mergeCell ref="G22:J22"/>
    <mergeCell ref="G16:P16"/>
    <mergeCell ref="G17:P17"/>
    <mergeCell ref="G18:P18"/>
    <mergeCell ref="O19:P19"/>
    <mergeCell ref="G20:J20"/>
    <mergeCell ref="G21:J21"/>
    <mergeCell ref="D18:F18"/>
    <mergeCell ref="B1:D1"/>
    <mergeCell ref="I1:P1"/>
    <mergeCell ref="B2:D2"/>
    <mergeCell ref="I2:P2"/>
    <mergeCell ref="I3:P3"/>
    <mergeCell ref="G4:P4"/>
    <mergeCell ref="G5:P5"/>
    <mergeCell ref="G6:P6"/>
    <mergeCell ref="G7:P7"/>
    <mergeCell ref="G8:P8"/>
    <mergeCell ref="G9:P9"/>
    <mergeCell ref="G11:P11"/>
    <mergeCell ref="G12:P12"/>
    <mergeCell ref="G13:P13"/>
    <mergeCell ref="G14:P14"/>
    <mergeCell ref="K20:P20"/>
    <mergeCell ref="B76:E76"/>
    <mergeCell ref="B77:E77"/>
    <mergeCell ref="G76:N76"/>
    <mergeCell ref="G77:N77"/>
    <mergeCell ref="A27:R27"/>
    <mergeCell ref="A42:R42"/>
  </mergeCells>
  <hyperlinks>
    <hyperlink ref="G21" r:id="rId1"/>
  </hyperlinks>
  <printOptions horizontalCentered="1" verticalCentered="1"/>
  <pageMargins left="0.51181102362204722" right="0" top="0" bottom="0" header="0.78740157480314965" footer="0.78740157480314965"/>
  <pageSetup paperSize="9" scale="55" orientation="landscape" r:id="rId2"/>
  <headerFooter>
    <oddHeader>&amp;C&amp;16Udarbejdet af Jørgen Walter ©
www.walter-lystfisker.dk 
COPYRIGHT © 2014</oddHeader>
    <oddFooter>&amp;C&amp;16&amp;A</oddFooter>
  </headerFooter>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14</vt:i4>
      </vt:variant>
      <vt:variant>
        <vt:lpstr>Navngivne områder</vt:lpstr>
      </vt:variant>
      <vt:variant>
        <vt:i4>10</vt:i4>
      </vt:variant>
    </vt:vector>
  </HeadingPairs>
  <TitlesOfParts>
    <vt:vector size="24" baseType="lpstr">
      <vt:lpstr>Forord</vt:lpstr>
      <vt:lpstr>Basturma</vt:lpstr>
      <vt:lpstr>Pancetta</vt:lpstr>
      <vt:lpstr>Skinke</vt:lpstr>
      <vt:lpstr>Ribben</vt:lpstr>
      <vt:lpstr>Bacon</vt:lpstr>
      <vt:lpstr>Fjerkræ</vt:lpstr>
      <vt:lpstr>Fisk</vt:lpstr>
      <vt:lpstr>Tunge</vt:lpstr>
      <vt:lpstr>Hamburgerryg</vt:lpstr>
      <vt:lpstr>Pastrami</vt:lpstr>
      <vt:lpstr>Salt DK</vt:lpstr>
      <vt:lpstr>Ligevægt</vt:lpstr>
      <vt:lpstr>Equilibrium</vt:lpstr>
      <vt:lpstr>Bacon!Udskriftsområde</vt:lpstr>
      <vt:lpstr>Basturma!Udskriftsområde</vt:lpstr>
      <vt:lpstr>Fisk!Udskriftsområde</vt:lpstr>
      <vt:lpstr>Fjerkræ!Udskriftsområde</vt:lpstr>
      <vt:lpstr>Hamburgerryg!Udskriftsområde</vt:lpstr>
      <vt:lpstr>Pancetta!Udskriftsområde</vt:lpstr>
      <vt:lpstr>Pastrami!Udskriftsområde</vt:lpstr>
      <vt:lpstr>Ribben!Udskriftsområde</vt:lpstr>
      <vt:lpstr>Skinke!Udskriftsområde</vt:lpstr>
      <vt:lpstr>Tunge!Udskriftsområde</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Walter</dc:creator>
  <cp:lastModifiedBy>Walter</cp:lastModifiedBy>
  <cp:lastPrinted>2023-01-21T10:12:25Z</cp:lastPrinted>
  <dcterms:created xsi:type="dcterms:W3CDTF">2022-01-23T14:39:38Z</dcterms:created>
  <dcterms:modified xsi:type="dcterms:W3CDTF">2024-02-21T14:59:29Z</dcterms:modified>
</cp:coreProperties>
</file>